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U:\MegaCalc - New header\K-ACHDF\"/>
    </mc:Choice>
  </mc:AlternateContent>
  <xr:revisionPtr revIDLastSave="0" documentId="13_ncr:1_{86E5943E-16B6-414C-AFFF-AB85ADFD29F5}" xr6:coauthVersionLast="43" xr6:coauthVersionMax="43" xr10:uidLastSave="{00000000-0000-0000-0000-000000000000}"/>
  <workbookProtection workbookPassword="8E71" lockStructure="1"/>
  <bookViews>
    <workbookView xWindow="-120" yWindow="-120" windowWidth="29040" windowHeight="15840" activeTab="2" xr2:uid="{00000000-000D-0000-FFFF-FFFF00000000}"/>
  </bookViews>
  <sheets>
    <sheet name="Instructions" sheetId="4" r:id="rId1"/>
    <sheet name="DWB MegaCalc" sheetId="1" r:id="rId2"/>
    <sheet name="FWB MegaCalc" sheetId="2" r:id="rId3"/>
  </sheets>
  <externalReferences>
    <externalReference r:id="rId4"/>
    <externalReference r:id="rId5"/>
  </externalReferences>
  <definedNames>
    <definedName name="_1M__microg_abs">[1]MegaCalc!$O$9:$O$12</definedName>
    <definedName name="A1_blank_1" localSheetId="2">'FWB MegaCalc'!$E$8</definedName>
    <definedName name="A1_blank_1">'DWB MegaCalc'!$E$8</definedName>
    <definedName name="A1_blank_2" localSheetId="2">'FWB MegaCalc'!$E$9</definedName>
    <definedName name="A1_blank_2">'DWB MegaCalc'!$E$9</definedName>
    <definedName name="A1_blank_ave" localSheetId="2">'FWB MegaCalc'!$E$10</definedName>
    <definedName name="A1_blank_ave">'DWB MegaCalc'!$E$10</definedName>
    <definedName name="A1_sample" localSheetId="2">'FWB MegaCalc'!$E$14:$E$93</definedName>
    <definedName name="A1_sample">'DWB MegaCalc'!$E$14:$E$93</definedName>
    <definedName name="A2_blank_1" localSheetId="2">'FWB MegaCalc'!$F$8</definedName>
    <definedName name="A2_blank_1">'DWB MegaCalc'!$F$8</definedName>
    <definedName name="A2_blank_2" localSheetId="2">'FWB MegaCalc'!$F$9</definedName>
    <definedName name="A2_blank_2">'DWB MegaCalc'!$F$9</definedName>
    <definedName name="A2_blank_ave" localSheetId="2">'FWB MegaCalc'!$F$10</definedName>
    <definedName name="A2_blank_ave">'DWB MegaCalc'!$F$10</definedName>
    <definedName name="A2_sample" localSheetId="2">'FWB MegaCalc'!$F$14:$F$93</definedName>
    <definedName name="A2_sample">'DWB MegaCalc'!$F$14:$F$93</definedName>
    <definedName name="A3_blank_1" localSheetId="2">'FWB MegaCalc'!$G$8</definedName>
    <definedName name="A3_blank_1">'DWB MegaCalc'!$G$8</definedName>
    <definedName name="A3_blank_2" localSheetId="2">'FWB MegaCalc'!$G$9</definedName>
    <definedName name="A3_blank_2">'DWB MegaCalc'!$G$9</definedName>
    <definedName name="A3_blank_ave" localSheetId="2">'FWB MegaCalc'!$G$10</definedName>
    <definedName name="A3_blank_ave">'DWB MegaCalc'!$G$10</definedName>
    <definedName name="Abs_STD_mean">[1]MegaCalc!$H$8:$H$12</definedName>
    <definedName name="Abs_STD0_mean">[1]MegaCalc!$H$8</definedName>
    <definedName name="Change_abs_std">[1]MegaCalc!$I$8:$I$12</definedName>
    <definedName name="Change_absorbance" localSheetId="2">'FWB MegaCalc'!$L$14:$L$93</definedName>
    <definedName name="Change_absorbance" localSheetId="0">[1]MegaCalc!$L$18:$L$37</definedName>
    <definedName name="Change_absorbance">'DWB MegaCalc'!$L$14:$L$93</definedName>
    <definedName name="Concentration_gg" localSheetId="2">'FWB MegaCalc'!$R$14:$R$93</definedName>
    <definedName name="Concentration_gg" localSheetId="0">[1]MegaCalc!$O$18:$O$37</definedName>
    <definedName name="Concentration_gg">'DWB MegaCalc'!$R$14:$R$93</definedName>
    <definedName name="Concentration_gL" localSheetId="2">'FWB MegaCalc'!$N$14:$N$93</definedName>
    <definedName name="Concentration_gL">'DWB MegaCalc'!$N$14:$N$93</definedName>
    <definedName name="concentration_ug">[1]MegaCalc!$E$9:$E$12</definedName>
    <definedName name="Contact_us" localSheetId="0">Instructions!$C$54</definedName>
    <definedName name="Contact_us">#REF!</definedName>
    <definedName name="Dilution" localSheetId="2">'FWB MegaCalc'!$I$14:$I$93</definedName>
    <definedName name="Dilution" localSheetId="0">[1]MegaCalc!#REF!</definedName>
    <definedName name="Dilution">'DWB MegaCalc'!$I$14:$I$93</definedName>
    <definedName name="Extraction_volume">[1]MegaCalc!$J$18:$J$37</definedName>
    <definedName name="Free_phosphorus">[1]MegaCalc!$E$18:$E$37</definedName>
    <definedName name="Instructions" localSheetId="0">Instructions!$A$2</definedName>
    <definedName name="Instructions">#REF!</definedName>
    <definedName name="M">[1]MegaCalc!$Q$9:$Q$12</definedName>
    <definedName name="Mean_M">[1]MegaCalc!$U$12</definedName>
    <definedName name="Method">'[2]Calc HMWDF &amp; LMWSDF'!$S$3:$S$5</definedName>
    <definedName name="Moisture_content" localSheetId="2">'FWB MegaCalc'!$W$14:$W$93</definedName>
    <definedName name="Moisture_content">'DWB MegaCalc'!$W$14:$W$93</definedName>
    <definedName name="Phytic_gg">[1]MegaCalc!$S$18:$S$37</definedName>
    <definedName name="_xlnm.Print_Area" localSheetId="1">'DWB MegaCalc'!$B$2:$AA$96</definedName>
    <definedName name="_xlnm.Print_Area" localSheetId="2">'FWB MegaCalc'!$A$2:$AA$96</definedName>
    <definedName name="_xlnm.Print_Area" localSheetId="0">Instructions!$B$2:$V$54</definedName>
    <definedName name="_xlnm.Print_Titles" localSheetId="1">'DWB MegaCalc'!$12:$13</definedName>
    <definedName name="_xlnm.Print_Titles" localSheetId="2">'FWB MegaCalc'!$12:$13</definedName>
    <definedName name="Sample__dry_weight___g" localSheetId="2">'FWB MegaCalc'!$V$14:$V$93</definedName>
    <definedName name="Sample__dry_weight___g">'DWB MegaCalc'!$V$14:$V$93</definedName>
    <definedName name="Sample__fresh__wieght__g" localSheetId="2">'FWB MegaCalc'!$U$14:$U$93</definedName>
    <definedName name="Sample__fresh__wieght__g">'DWB MegaCalc'!$U$14:$U$93</definedName>
    <definedName name="Sample_con_gL" localSheetId="2">'FWB MegaCalc'!$Q$14:$Q$93</definedName>
    <definedName name="Sample_con_gL" localSheetId="0">[1]MegaCalc!#REF!</definedName>
    <definedName name="Sample_con_gL">'DWB MegaCalc'!$Q$14:$Q$93</definedName>
    <definedName name="Sample_volume" localSheetId="2">'FWB MegaCalc'!$H$14:$H$93</definedName>
    <definedName name="Sample_volume">'DWB MegaCalc'!$H$14:$H$93</definedName>
    <definedName name="Sample_weight">[1]MegaCalc!$G$18:$G$37</definedName>
    <definedName name="STD0_n1">[1]MegaCalc!$F$8</definedName>
    <definedName name="STD0_n2">[1]MegaCalc!$G$8</definedName>
    <definedName name="STD1_n1">[1]MegaCalc!$F$9</definedName>
    <definedName name="STD1_n2">[1]MegaCalc!$G$9</definedName>
    <definedName name="STD2_n1">[1]MegaCalc!$F$10</definedName>
    <definedName name="STD2_n2">[1]MegaCalc!$G$10</definedName>
    <definedName name="STD3_n1">[1]MegaCalc!$F$11</definedName>
    <definedName name="STD3_n2">[1]MegaCalc!$G$11</definedName>
    <definedName name="STD4_n1">[1]MegaCalc!$F$12</definedName>
    <definedName name="STD4_n2">[1]MegaCalc!$G$12</definedName>
    <definedName name="Total_phosphorus">[1]MegaCalc!$F$18:$F$37</definedName>
    <definedName name="use_mega_calculator" localSheetId="2">'FWB MegaCalc'!$A$1</definedName>
    <definedName name="use_mega_calculator">'DWB MegaCalc'!$A$1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4" i="4" l="1"/>
  <c r="F24" i="4"/>
  <c r="E24" i="4"/>
  <c r="G111" i="2"/>
  <c r="G110" i="2"/>
  <c r="G108" i="2"/>
  <c r="G107" i="2"/>
  <c r="W92" i="2"/>
  <c r="X92" i="2" s="1"/>
  <c r="W90" i="2"/>
  <c r="X90" i="2" s="1"/>
  <c r="W88" i="2"/>
  <c r="X88" i="2"/>
  <c r="W86" i="2"/>
  <c r="X86" i="2" s="1"/>
  <c r="W84" i="2"/>
  <c r="X84" i="2" s="1"/>
  <c r="W82" i="2"/>
  <c r="X82" i="2" s="1"/>
  <c r="W80" i="2"/>
  <c r="X80" i="2"/>
  <c r="W78" i="2"/>
  <c r="X78" i="2" s="1"/>
  <c r="W76" i="2"/>
  <c r="X76" i="2" s="1"/>
  <c r="W74" i="2"/>
  <c r="X74" i="2" s="1"/>
  <c r="W72" i="2"/>
  <c r="X72" i="2"/>
  <c r="W70" i="2"/>
  <c r="X70" i="2" s="1"/>
  <c r="W68" i="2"/>
  <c r="X68" i="2" s="1"/>
  <c r="W66" i="2"/>
  <c r="X66" i="2" s="1"/>
  <c r="W64" i="2"/>
  <c r="X64" i="2"/>
  <c r="W62" i="2"/>
  <c r="X62" i="2" s="1"/>
  <c r="W60" i="2"/>
  <c r="X60" i="2" s="1"/>
  <c r="W58" i="2"/>
  <c r="X58" i="2" s="1"/>
  <c r="W56" i="2"/>
  <c r="X56" i="2"/>
  <c r="W54" i="2"/>
  <c r="X54" i="2" s="1"/>
  <c r="W52" i="2"/>
  <c r="X52" i="2" s="1"/>
  <c r="X50" i="2"/>
  <c r="W50" i="2"/>
  <c r="W48" i="2"/>
  <c r="X48" i="2" s="1"/>
  <c r="W46" i="2"/>
  <c r="X46" i="2" s="1"/>
  <c r="W44" i="2"/>
  <c r="X44" i="2"/>
  <c r="W42" i="2"/>
  <c r="X42" i="2" s="1"/>
  <c r="W40" i="2"/>
  <c r="X40" i="2" s="1"/>
  <c r="W38" i="2"/>
  <c r="X38" i="2" s="1"/>
  <c r="W36" i="2"/>
  <c r="X36" i="2" s="1"/>
  <c r="W34" i="2"/>
  <c r="X34" i="2" s="1"/>
  <c r="W32" i="2"/>
  <c r="X32" i="2" s="1"/>
  <c r="W30" i="2"/>
  <c r="X30" i="2" s="1"/>
  <c r="W28" i="2"/>
  <c r="X28" i="2"/>
  <c r="W26" i="2"/>
  <c r="X26" i="2" s="1"/>
  <c r="W24" i="2"/>
  <c r="X24" i="2" s="1"/>
  <c r="W22" i="2"/>
  <c r="X22" i="2" s="1"/>
  <c r="W20" i="2"/>
  <c r="X20" i="2" s="1"/>
  <c r="W18" i="2"/>
  <c r="X18" i="2" s="1"/>
  <c r="W16" i="2"/>
  <c r="X16" i="2" s="1"/>
  <c r="W14" i="2"/>
  <c r="X14" i="2" s="1"/>
  <c r="G10" i="2"/>
  <c r="F10" i="2"/>
  <c r="L22" i="2" s="1"/>
  <c r="N22" i="2" s="1"/>
  <c r="R22" i="2" s="1"/>
  <c r="E10" i="2"/>
  <c r="W14" i="1"/>
  <c r="X14" i="1" s="1"/>
  <c r="F10" i="1"/>
  <c r="E10" i="1"/>
  <c r="O40" i="1" s="1"/>
  <c r="W18" i="1"/>
  <c r="X18" i="1"/>
  <c r="G10" i="1"/>
  <c r="W20" i="1"/>
  <c r="X20" i="1" s="1"/>
  <c r="W22" i="1"/>
  <c r="X22" i="1" s="1"/>
  <c r="W24" i="1"/>
  <c r="X24" i="1" s="1"/>
  <c r="W26" i="1"/>
  <c r="X26" i="1" s="1"/>
  <c r="W28" i="1"/>
  <c r="X28" i="1" s="1"/>
  <c r="W30" i="1"/>
  <c r="X30" i="1"/>
  <c r="W32" i="1"/>
  <c r="X32" i="1" s="1"/>
  <c r="W34" i="1"/>
  <c r="X34" i="1" s="1"/>
  <c r="W36" i="1"/>
  <c r="X36" i="1"/>
  <c r="W38" i="1"/>
  <c r="X38" i="1" s="1"/>
  <c r="W40" i="1"/>
  <c r="X40" i="1" s="1"/>
  <c r="W42" i="1"/>
  <c r="X42" i="1" s="1"/>
  <c r="W44" i="1"/>
  <c r="X44" i="1" s="1"/>
  <c r="W46" i="1"/>
  <c r="X46" i="1"/>
  <c r="W48" i="1"/>
  <c r="X48" i="1" s="1"/>
  <c r="W50" i="1"/>
  <c r="X50" i="1" s="1"/>
  <c r="W52" i="1"/>
  <c r="X52" i="1"/>
  <c r="W54" i="1"/>
  <c r="X54" i="1" s="1"/>
  <c r="W56" i="1"/>
  <c r="X56" i="1" s="1"/>
  <c r="L58" i="1"/>
  <c r="N58" i="1" s="1"/>
  <c r="R58" i="1" s="1"/>
  <c r="W58" i="1"/>
  <c r="X58" i="1" s="1"/>
  <c r="W60" i="1"/>
  <c r="X60" i="1" s="1"/>
  <c r="W62" i="1"/>
  <c r="X62" i="1" s="1"/>
  <c r="W64" i="1"/>
  <c r="X64" i="1" s="1"/>
  <c r="W66" i="1"/>
  <c r="X66" i="1" s="1"/>
  <c r="W68" i="1"/>
  <c r="X68" i="1" s="1"/>
  <c r="W70" i="1"/>
  <c r="X70" i="1" s="1"/>
  <c r="W72" i="1"/>
  <c r="X72" i="1"/>
  <c r="W74" i="1"/>
  <c r="X74" i="1" s="1"/>
  <c r="W76" i="1"/>
  <c r="X76" i="1" s="1"/>
  <c r="W78" i="1"/>
  <c r="X78" i="1" s="1"/>
  <c r="W80" i="1"/>
  <c r="X80" i="1"/>
  <c r="W82" i="1"/>
  <c r="X82" i="1" s="1"/>
  <c r="W84" i="1"/>
  <c r="X84" i="1" s="1"/>
  <c r="W86" i="1"/>
  <c r="X86" i="1"/>
  <c r="W88" i="1"/>
  <c r="X88" i="1" s="1"/>
  <c r="W90" i="1"/>
  <c r="X90" i="1" s="1"/>
  <c r="W92" i="1"/>
  <c r="X92" i="1" s="1"/>
  <c r="W16" i="1"/>
  <c r="X16" i="1" s="1"/>
  <c r="G111" i="1"/>
  <c r="G110" i="1"/>
  <c r="H110" i="1" s="1"/>
  <c r="G108" i="1"/>
  <c r="G107" i="1"/>
  <c r="O44" i="1"/>
  <c r="L72" i="1"/>
  <c r="N72" i="1" s="1"/>
  <c r="R72" i="1" s="1"/>
  <c r="S72" i="1" s="1"/>
  <c r="L66" i="1"/>
  <c r="N66" i="1" s="1"/>
  <c r="R66" i="1" s="1"/>
  <c r="L31" i="1"/>
  <c r="O30" i="1"/>
  <c r="O27" i="1"/>
  <c r="O72" i="1"/>
  <c r="O67" i="2"/>
  <c r="L46" i="2"/>
  <c r="N46" i="2" s="1"/>
  <c r="R46" i="2" s="1"/>
  <c r="L68" i="2"/>
  <c r="N68" i="2" s="1"/>
  <c r="R68" i="2" s="1"/>
  <c r="L75" i="2"/>
  <c r="N75" i="2" s="1"/>
  <c r="R75" i="2" s="1"/>
  <c r="M38" i="1"/>
  <c r="M91" i="1"/>
  <c r="O89" i="1"/>
  <c r="O80" i="1"/>
  <c r="M71" i="1"/>
  <c r="L51" i="1"/>
  <c r="N51" i="1" s="1"/>
  <c r="R51" i="1" s="1"/>
  <c r="O70" i="2"/>
  <c r="O62" i="1"/>
  <c r="O66" i="1"/>
  <c r="O42" i="1"/>
  <c r="O79" i="1"/>
  <c r="M78" i="1"/>
  <c r="O71" i="1"/>
  <c r="M66" i="1"/>
  <c r="O59" i="1"/>
  <c r="O56" i="1"/>
  <c r="O55" i="1"/>
  <c r="M55" i="1"/>
  <c r="L61" i="1"/>
  <c r="L57" i="1"/>
  <c r="N57" i="1" s="1"/>
  <c r="R57" i="1" s="1"/>
  <c r="L33" i="1"/>
  <c r="N33" i="1" s="1"/>
  <c r="R33" i="1" s="1"/>
  <c r="L29" i="1"/>
  <c r="N29" i="1" s="1"/>
  <c r="R29" i="1" s="1"/>
  <c r="O51" i="1"/>
  <c r="M28" i="1"/>
  <c r="N31" i="1"/>
  <c r="M39" i="1"/>
  <c r="M67" i="1"/>
  <c r="M63" i="1"/>
  <c r="M59" i="1"/>
  <c r="M23" i="1"/>
  <c r="M81" i="1"/>
  <c r="M77" i="1"/>
  <c r="M49" i="1"/>
  <c r="M69" i="1"/>
  <c r="M25" i="1"/>
  <c r="M57" i="1"/>
  <c r="N61" i="1"/>
  <c r="R61" i="1" s="1"/>
  <c r="M45" i="1"/>
  <c r="M53" i="1"/>
  <c r="R31" i="1"/>
  <c r="O39" i="1"/>
  <c r="O67" i="1"/>
  <c r="O28" i="1"/>
  <c r="O37" i="1"/>
  <c r="O33" i="1"/>
  <c r="O25" i="1"/>
  <c r="O49" i="1"/>
  <c r="O53" i="1"/>
  <c r="O73" i="1"/>
  <c r="O41" i="1"/>
  <c r="S31" i="1"/>
  <c r="S58" i="1" l="1"/>
  <c r="Y58" i="1"/>
  <c r="Z58" i="1" s="1"/>
  <c r="Y66" i="1"/>
  <c r="Z66" i="1" s="1"/>
  <c r="S66" i="1"/>
  <c r="O22" i="1"/>
  <c r="O32" i="1"/>
  <c r="O54" i="1"/>
  <c r="M22" i="1"/>
  <c r="M58" i="1"/>
  <c r="M70" i="1"/>
  <c r="O50" i="1"/>
  <c r="O70" i="1"/>
  <c r="M92" i="2"/>
  <c r="O14" i="1"/>
  <c r="M40" i="1"/>
  <c r="L59" i="2"/>
  <c r="N59" i="2" s="1"/>
  <c r="R59" i="2" s="1"/>
  <c r="Y59" i="2" s="1"/>
  <c r="Z59" i="2" s="1"/>
  <c r="O29" i="2"/>
  <c r="L84" i="2"/>
  <c r="N84" i="2" s="1"/>
  <c r="R84" i="2" s="1"/>
  <c r="L32" i="1"/>
  <c r="N32" i="1" s="1"/>
  <c r="R32" i="1" s="1"/>
  <c r="O36" i="1"/>
  <c r="M72" i="1"/>
  <c r="O84" i="1"/>
  <c r="O88" i="1"/>
  <c r="H107" i="1"/>
  <c r="L16" i="1"/>
  <c r="N16" i="1" s="1"/>
  <c r="R16" i="1" s="1"/>
  <c r="Y31" i="1"/>
  <c r="Z31" i="1" s="1"/>
  <c r="M32" i="1"/>
  <c r="O23" i="2"/>
  <c r="M14" i="1"/>
  <c r="Y72" i="1"/>
  <c r="Z72" i="1" s="1"/>
  <c r="O16" i="1"/>
  <c r="O58" i="1"/>
  <c r="O74" i="1"/>
  <c r="O78" i="1"/>
  <c r="O42" i="2"/>
  <c r="M82" i="2"/>
  <c r="O52" i="1"/>
  <c r="M16" i="2"/>
  <c r="M43" i="2"/>
  <c r="M63" i="2"/>
  <c r="L22" i="1"/>
  <c r="N22" i="1" s="1"/>
  <c r="R22" i="1" s="1"/>
  <c r="O20" i="1"/>
  <c r="M80" i="1"/>
  <c r="M84" i="1"/>
  <c r="M24" i="1"/>
  <c r="O82" i="1"/>
  <c r="H107" i="2"/>
  <c r="O25" i="2"/>
  <c r="M62" i="1"/>
  <c r="M74" i="1"/>
  <c r="O46" i="1"/>
  <c r="O38" i="1"/>
  <c r="M18" i="2"/>
  <c r="L35" i="2"/>
  <c r="N35" i="2" s="1"/>
  <c r="R35" i="2" s="1"/>
  <c r="S35" i="2" s="1"/>
  <c r="M76" i="1"/>
  <c r="O34" i="1"/>
  <c r="O26" i="1"/>
  <c r="M37" i="2"/>
  <c r="M57" i="2"/>
  <c r="O89" i="2"/>
  <c r="M68" i="1"/>
  <c r="L48" i="1"/>
  <c r="N48" i="1" s="1"/>
  <c r="R48" i="1" s="1"/>
  <c r="L60" i="1"/>
  <c r="N60" i="1" s="1"/>
  <c r="R60" i="1" s="1"/>
  <c r="O18" i="1"/>
  <c r="M60" i="1"/>
  <c r="H110" i="2"/>
  <c r="S29" i="1"/>
  <c r="Y29" i="1"/>
  <c r="Z29" i="1" s="1"/>
  <c r="S51" i="1"/>
  <c r="Y51" i="1"/>
  <c r="Z51" i="1" s="1"/>
  <c r="Y22" i="2"/>
  <c r="Z22" i="2" s="1"/>
  <c r="S22" i="2"/>
  <c r="S61" i="1"/>
  <c r="Y61" i="1"/>
  <c r="Z61" i="1" s="1"/>
  <c r="Y84" i="2"/>
  <c r="Z84" i="2" s="1"/>
  <c r="S84" i="2"/>
  <c r="Y57" i="1"/>
  <c r="Z57" i="1" s="1"/>
  <c r="S57" i="1"/>
  <c r="Y75" i="2"/>
  <c r="Z75" i="2" s="1"/>
  <c r="S75" i="2"/>
  <c r="Y68" i="2"/>
  <c r="Z68" i="2" s="1"/>
  <c r="S68" i="2"/>
  <c r="Y46" i="2"/>
  <c r="Z46" i="2" s="1"/>
  <c r="S46" i="2"/>
  <c r="Y33" i="1"/>
  <c r="Z33" i="1" s="1"/>
  <c r="S33" i="1"/>
  <c r="S59" i="2"/>
  <c r="O16" i="2"/>
  <c r="O74" i="2"/>
  <c r="M62" i="2"/>
  <c r="O59" i="2"/>
  <c r="L91" i="2"/>
  <c r="N91" i="2" s="1"/>
  <c r="R91" i="2" s="1"/>
  <c r="L49" i="2"/>
  <c r="N49" i="2" s="1"/>
  <c r="R49" i="2" s="1"/>
  <c r="M17" i="2"/>
  <c r="M53" i="2"/>
  <c r="M34" i="2"/>
  <c r="L64" i="2"/>
  <c r="N64" i="2" s="1"/>
  <c r="R64" i="2" s="1"/>
  <c r="L82" i="2"/>
  <c r="N82" i="2" s="1"/>
  <c r="R82" i="2" s="1"/>
  <c r="O79" i="2"/>
  <c r="M19" i="1"/>
  <c r="O93" i="1"/>
  <c r="O91" i="1"/>
  <c r="L89" i="1"/>
  <c r="N89" i="1" s="1"/>
  <c r="R89" i="1" s="1"/>
  <c r="L93" i="1"/>
  <c r="N93" i="1" s="1"/>
  <c r="R93" i="1" s="1"/>
  <c r="M21" i="1"/>
  <c r="L75" i="1"/>
  <c r="N75" i="1" s="1"/>
  <c r="R75" i="1" s="1"/>
  <c r="L43" i="1"/>
  <c r="N43" i="1" s="1"/>
  <c r="R43" i="1" s="1"/>
  <c r="M29" i="4"/>
  <c r="L15" i="1"/>
  <c r="N15" i="1" s="1"/>
  <c r="R15" i="1" s="1"/>
  <c r="M27" i="1"/>
  <c r="L21" i="1"/>
  <c r="N21" i="1" s="1"/>
  <c r="R21" i="1" s="1"/>
  <c r="L55" i="1"/>
  <c r="N55" i="1" s="1"/>
  <c r="R55" i="1" s="1"/>
  <c r="M75" i="1"/>
  <c r="M89" i="1"/>
  <c r="L87" i="1"/>
  <c r="N87" i="1" s="1"/>
  <c r="R87" i="1" s="1"/>
  <c r="M15" i="1"/>
  <c r="L91" i="1"/>
  <c r="N91" i="1" s="1"/>
  <c r="R91" i="1" s="1"/>
  <c r="O85" i="1"/>
  <c r="L71" i="1"/>
  <c r="N71" i="1" s="1"/>
  <c r="R71" i="1" s="1"/>
  <c r="M85" i="1"/>
  <c r="L47" i="1"/>
  <c r="N47" i="1" s="1"/>
  <c r="R47" i="1" s="1"/>
  <c r="L19" i="1"/>
  <c r="N19" i="1" s="1"/>
  <c r="R19" i="1" s="1"/>
  <c r="O83" i="1"/>
  <c r="L79" i="1"/>
  <c r="N79" i="1" s="1"/>
  <c r="R79" i="1" s="1"/>
  <c r="L17" i="1"/>
  <c r="N17" i="1" s="1"/>
  <c r="R17" i="1" s="1"/>
  <c r="L35" i="1"/>
  <c r="N35" i="1" s="1"/>
  <c r="R35" i="1" s="1"/>
  <c r="L59" i="1"/>
  <c r="N59" i="1" s="1"/>
  <c r="R59" i="1" s="1"/>
  <c r="L39" i="1"/>
  <c r="N39" i="1" s="1"/>
  <c r="R39" i="1" s="1"/>
  <c r="M17" i="1"/>
  <c r="M43" i="1"/>
  <c r="M93" i="1"/>
  <c r="L85" i="1"/>
  <c r="N85" i="1" s="1"/>
  <c r="R85" i="1" s="1"/>
  <c r="L63" i="1"/>
  <c r="N63" i="1" s="1"/>
  <c r="R63" i="1" s="1"/>
  <c r="M47" i="1"/>
  <c r="O63" i="1"/>
  <c r="O17" i="1"/>
  <c r="L69" i="1"/>
  <c r="N69" i="1" s="1"/>
  <c r="R69" i="1" s="1"/>
  <c r="L53" i="1"/>
  <c r="N53" i="1" s="1"/>
  <c r="R53" i="1" s="1"/>
  <c r="L37" i="1"/>
  <c r="N37" i="1" s="1"/>
  <c r="R37" i="1" s="1"/>
  <c r="O15" i="1"/>
  <c r="M79" i="1"/>
  <c r="M87" i="1"/>
  <c r="L83" i="1"/>
  <c r="N83" i="1" s="1"/>
  <c r="R83" i="1" s="1"/>
  <c r="O87" i="1"/>
  <c r="L65" i="1"/>
  <c r="N65" i="1" s="1"/>
  <c r="R65" i="1" s="1"/>
  <c r="L45" i="1"/>
  <c r="N45" i="1" s="1"/>
  <c r="R45" i="1" s="1"/>
  <c r="L25" i="1"/>
  <c r="N25" i="1" s="1"/>
  <c r="R25" i="1" s="1"/>
  <c r="M31" i="1"/>
  <c r="M35" i="1"/>
  <c r="M41" i="1"/>
  <c r="M73" i="1"/>
  <c r="M65" i="1"/>
  <c r="M33" i="1"/>
  <c r="M83" i="1"/>
  <c r="L23" i="1"/>
  <c r="N23" i="1" s="1"/>
  <c r="R23" i="1" s="1"/>
  <c r="M31" i="4"/>
  <c r="O61" i="1"/>
  <c r="O57" i="1"/>
  <c r="L41" i="1"/>
  <c r="N41" i="1" s="1"/>
  <c r="R41" i="1" s="1"/>
  <c r="O75" i="1"/>
  <c r="M32" i="2"/>
  <c r="O82" i="2"/>
  <c r="M70" i="2"/>
  <c r="L55" i="2"/>
  <c r="N55" i="2" s="1"/>
  <c r="R55" i="2" s="1"/>
  <c r="L43" i="2"/>
  <c r="N43" i="2" s="1"/>
  <c r="R43" i="2" s="1"/>
  <c r="O19" i="1"/>
  <c r="L69" i="2"/>
  <c r="N69" i="2" s="1"/>
  <c r="R69" i="2" s="1"/>
  <c r="O19" i="2"/>
  <c r="M23" i="2"/>
  <c r="M35" i="2"/>
  <c r="M50" i="2"/>
  <c r="L38" i="2"/>
  <c r="N38" i="2" s="1"/>
  <c r="R38" i="2" s="1"/>
  <c r="M75" i="2"/>
  <c r="O87" i="2"/>
  <c r="L81" i="1"/>
  <c r="N81" i="1" s="1"/>
  <c r="R81" i="1" s="1"/>
  <c r="L27" i="1"/>
  <c r="N27" i="1" s="1"/>
  <c r="R27" i="1" s="1"/>
  <c r="L57" i="2"/>
  <c r="N57" i="2" s="1"/>
  <c r="R57" i="2" s="1"/>
  <c r="L16" i="2"/>
  <c r="N16" i="2" s="1"/>
  <c r="R16" i="2" s="1"/>
  <c r="L88" i="2"/>
  <c r="N88" i="2" s="1"/>
  <c r="R88" i="2" s="1"/>
  <c r="L44" i="2"/>
  <c r="N44" i="2" s="1"/>
  <c r="R44" i="2" s="1"/>
  <c r="L24" i="2"/>
  <c r="N24" i="2" s="1"/>
  <c r="R24" i="2" s="1"/>
  <c r="L32" i="2"/>
  <c r="N32" i="2" s="1"/>
  <c r="R32" i="2" s="1"/>
  <c r="O18" i="2"/>
  <c r="O32" i="2"/>
  <c r="L52" i="2"/>
  <c r="N52" i="2" s="1"/>
  <c r="R52" i="2" s="1"/>
  <c r="L18" i="2"/>
  <c r="N18" i="2" s="1"/>
  <c r="R18" i="2" s="1"/>
  <c r="L17" i="2"/>
  <c r="N17" i="2" s="1"/>
  <c r="R17" i="2" s="1"/>
  <c r="O39" i="2"/>
  <c r="O51" i="2"/>
  <c r="M89" i="2"/>
  <c r="M81" i="2"/>
  <c r="M73" i="2"/>
  <c r="M65" i="2"/>
  <c r="O93" i="2"/>
  <c r="O85" i="2"/>
  <c r="O77" i="2"/>
  <c r="O69" i="2"/>
  <c r="O61" i="2"/>
  <c r="L56" i="2"/>
  <c r="N56" i="2" s="1"/>
  <c r="R56" i="2" s="1"/>
  <c r="L40" i="2"/>
  <c r="N40" i="2" s="1"/>
  <c r="R40" i="2" s="1"/>
  <c r="L30" i="2"/>
  <c r="N30" i="2" s="1"/>
  <c r="R30" i="2" s="1"/>
  <c r="L26" i="2"/>
  <c r="N26" i="2" s="1"/>
  <c r="R26" i="2" s="1"/>
  <c r="O35" i="2"/>
  <c r="O55" i="2"/>
  <c r="M85" i="2"/>
  <c r="O75" i="2"/>
  <c r="O44" i="2"/>
  <c r="L48" i="2"/>
  <c r="N48" i="2" s="1"/>
  <c r="R48" i="2" s="1"/>
  <c r="O48" i="2"/>
  <c r="L36" i="2"/>
  <c r="N36" i="2" s="1"/>
  <c r="R36" i="2" s="1"/>
  <c r="L25" i="2"/>
  <c r="N25" i="2" s="1"/>
  <c r="R25" i="2" s="1"/>
  <c r="O43" i="2"/>
  <c r="M93" i="2"/>
  <c r="O83" i="2"/>
  <c r="O71" i="2"/>
  <c r="M61" i="2"/>
  <c r="M91" i="2"/>
  <c r="O81" i="2"/>
  <c r="M71" i="2"/>
  <c r="M59" i="2"/>
  <c r="L72" i="2"/>
  <c r="N72" i="2" s="1"/>
  <c r="R72" i="2" s="1"/>
  <c r="L70" i="2"/>
  <c r="N70" i="2" s="1"/>
  <c r="R70" i="2" s="1"/>
  <c r="L50" i="2"/>
  <c r="N50" i="2" s="1"/>
  <c r="R50" i="2" s="1"/>
  <c r="L34" i="2"/>
  <c r="N34" i="2" s="1"/>
  <c r="R34" i="2" s="1"/>
  <c r="M58" i="2"/>
  <c r="O53" i="2"/>
  <c r="M47" i="2"/>
  <c r="M42" i="2"/>
  <c r="O37" i="2"/>
  <c r="M31" i="2"/>
  <c r="M27" i="2"/>
  <c r="O22" i="2"/>
  <c r="L60" i="2"/>
  <c r="N60" i="2" s="1"/>
  <c r="R60" i="2" s="1"/>
  <c r="M49" i="2"/>
  <c r="M33" i="2"/>
  <c r="M21" i="2"/>
  <c r="L28" i="2"/>
  <c r="N28" i="2" s="1"/>
  <c r="R28" i="2" s="1"/>
  <c r="L81" i="2"/>
  <c r="N81" i="2" s="1"/>
  <c r="R81" i="2" s="1"/>
  <c r="L77" i="2"/>
  <c r="N77" i="2" s="1"/>
  <c r="R77" i="2" s="1"/>
  <c r="L53" i="2"/>
  <c r="N53" i="2" s="1"/>
  <c r="R53" i="2" s="1"/>
  <c r="L37" i="2"/>
  <c r="N37" i="2" s="1"/>
  <c r="R37" i="2" s="1"/>
  <c r="L73" i="2"/>
  <c r="N73" i="2" s="1"/>
  <c r="R73" i="2" s="1"/>
  <c r="L83" i="2"/>
  <c r="N83" i="2" s="1"/>
  <c r="R83" i="2" s="1"/>
  <c r="M15" i="2"/>
  <c r="L31" i="2"/>
  <c r="N31" i="2" s="1"/>
  <c r="R31" i="2" s="1"/>
  <c r="L47" i="2"/>
  <c r="N47" i="2" s="1"/>
  <c r="R47" i="2" s="1"/>
  <c r="L63" i="2"/>
  <c r="N63" i="2" s="1"/>
  <c r="R63" i="2" s="1"/>
  <c r="O88" i="2"/>
  <c r="O80" i="2"/>
  <c r="O72" i="2"/>
  <c r="O64" i="2"/>
  <c r="M88" i="2"/>
  <c r="M80" i="2"/>
  <c r="M72" i="2"/>
  <c r="M64" i="2"/>
  <c r="O60" i="2"/>
  <c r="M22" i="2"/>
  <c r="M30" i="2"/>
  <c r="O38" i="2"/>
  <c r="O46" i="2"/>
  <c r="O54" i="2"/>
  <c r="O15" i="2"/>
  <c r="O36" i="2"/>
  <c r="O47" i="2"/>
  <c r="M77" i="2"/>
  <c r="L90" i="2"/>
  <c r="N90" i="2" s="1"/>
  <c r="R90" i="2" s="1"/>
  <c r="M83" i="2"/>
  <c r="M67" i="2"/>
  <c r="L80" i="2"/>
  <c r="N80" i="2" s="1"/>
  <c r="R80" i="2" s="1"/>
  <c r="L92" i="2"/>
  <c r="N92" i="2" s="1"/>
  <c r="R92" i="2" s="1"/>
  <c r="L78" i="2"/>
  <c r="N78" i="2" s="1"/>
  <c r="R78" i="2" s="1"/>
  <c r="L42" i="2"/>
  <c r="N42" i="2" s="1"/>
  <c r="R42" i="2" s="1"/>
  <c r="M54" i="2"/>
  <c r="M46" i="2"/>
  <c r="M39" i="2"/>
  <c r="O33" i="2"/>
  <c r="O26" i="2"/>
  <c r="L76" i="2"/>
  <c r="N76" i="2" s="1"/>
  <c r="R76" i="2" s="1"/>
  <c r="M45" i="2"/>
  <c r="O27" i="2"/>
  <c r="O14" i="2"/>
  <c r="L93" i="2"/>
  <c r="N93" i="2" s="1"/>
  <c r="R93" i="2" s="1"/>
  <c r="L85" i="2"/>
  <c r="N85" i="2" s="1"/>
  <c r="R85" i="2" s="1"/>
  <c r="L61" i="2"/>
  <c r="N61" i="2" s="1"/>
  <c r="R61" i="2" s="1"/>
  <c r="L33" i="2"/>
  <c r="N33" i="2" s="1"/>
  <c r="R33" i="2" s="1"/>
  <c r="L67" i="2"/>
  <c r="N67" i="2" s="1"/>
  <c r="R67" i="2" s="1"/>
  <c r="L21" i="2"/>
  <c r="N21" i="2" s="1"/>
  <c r="R21" i="2" s="1"/>
  <c r="L51" i="2"/>
  <c r="N51" i="2" s="1"/>
  <c r="R51" i="2" s="1"/>
  <c r="M90" i="2"/>
  <c r="M78" i="2"/>
  <c r="O68" i="2"/>
  <c r="O90" i="2"/>
  <c r="O78" i="2"/>
  <c r="M68" i="2"/>
  <c r="O58" i="2"/>
  <c r="O24" i="2"/>
  <c r="O34" i="2"/>
  <c r="M44" i="2"/>
  <c r="M56" i="2"/>
  <c r="L14" i="2"/>
  <c r="N14" i="2" s="1"/>
  <c r="R14" i="2" s="1"/>
  <c r="O91" i="2"/>
  <c r="M69" i="2"/>
  <c r="M79" i="2"/>
  <c r="O65" i="2"/>
  <c r="L62" i="2"/>
  <c r="N62" i="2" s="1"/>
  <c r="R62" i="2" s="1"/>
  <c r="L54" i="2"/>
  <c r="N54" i="2" s="1"/>
  <c r="R54" i="2" s="1"/>
  <c r="L66" i="2"/>
  <c r="N66" i="2" s="1"/>
  <c r="R66" i="2" s="1"/>
  <c r="M51" i="2"/>
  <c r="O45" i="2"/>
  <c r="M38" i="2"/>
  <c r="O30" i="2"/>
  <c r="M24" i="2"/>
  <c r="M41" i="2"/>
  <c r="M25" i="2"/>
  <c r="L20" i="2"/>
  <c r="N20" i="2" s="1"/>
  <c r="R20" i="2" s="1"/>
  <c r="L79" i="2"/>
  <c r="N79" i="2" s="1"/>
  <c r="R79" i="2" s="1"/>
  <c r="L87" i="2"/>
  <c r="N87" i="2" s="1"/>
  <c r="R87" i="2" s="1"/>
  <c r="L45" i="2"/>
  <c r="N45" i="2" s="1"/>
  <c r="R45" i="2" s="1"/>
  <c r="L15" i="2"/>
  <c r="N15" i="2" s="1"/>
  <c r="R15" i="2" s="1"/>
  <c r="L39" i="2"/>
  <c r="N39" i="2" s="1"/>
  <c r="R39" i="2" s="1"/>
  <c r="O56" i="2"/>
  <c r="L65" i="2"/>
  <c r="N65" i="2" s="1"/>
  <c r="R65" i="2" s="1"/>
  <c r="M86" i="2"/>
  <c r="O76" i="2"/>
  <c r="M66" i="2"/>
  <c r="O86" i="2"/>
  <c r="M76" i="2"/>
  <c r="O66" i="2"/>
  <c r="M14" i="2"/>
  <c r="M26" i="2"/>
  <c r="M36" i="2"/>
  <c r="M48" i="2"/>
  <c r="M40" i="2"/>
  <c r="O84" i="2"/>
  <c r="L71" i="2"/>
  <c r="N71" i="2" s="1"/>
  <c r="R71" i="2" s="1"/>
  <c r="L27" i="2"/>
  <c r="N27" i="2" s="1"/>
  <c r="R27" i="2" s="1"/>
  <c r="M19" i="2"/>
  <c r="O49" i="2"/>
  <c r="O73" i="2"/>
  <c r="O45" i="1"/>
  <c r="O29" i="1"/>
  <c r="O69" i="1"/>
  <c r="M37" i="1"/>
  <c r="O20" i="2"/>
  <c r="O35" i="1"/>
  <c r="L73" i="1"/>
  <c r="N73" i="1" s="1"/>
  <c r="R73" i="1" s="1"/>
  <c r="M52" i="2"/>
  <c r="M60" i="2"/>
  <c r="O92" i="2"/>
  <c r="L29" i="2"/>
  <c r="N29" i="2" s="1"/>
  <c r="R29" i="2" s="1"/>
  <c r="L89" i="2"/>
  <c r="N89" i="2" s="1"/>
  <c r="R89" i="2" s="1"/>
  <c r="L86" i="2"/>
  <c r="N86" i="2" s="1"/>
  <c r="R86" i="2" s="1"/>
  <c r="O65" i="1"/>
  <c r="O77" i="1"/>
  <c r="O23" i="1"/>
  <c r="O81" i="1"/>
  <c r="O31" i="1"/>
  <c r="M61" i="1"/>
  <c r="M29" i="1"/>
  <c r="M20" i="2"/>
  <c r="Y35" i="2"/>
  <c r="Z35" i="2" s="1"/>
  <c r="M51" i="1"/>
  <c r="O47" i="1"/>
  <c r="O21" i="2"/>
  <c r="L49" i="1"/>
  <c r="N49" i="1" s="1"/>
  <c r="R49" i="1" s="1"/>
  <c r="L77" i="1"/>
  <c r="N77" i="1" s="1"/>
  <c r="R77" i="1" s="1"/>
  <c r="O50" i="2"/>
  <c r="O28" i="2"/>
  <c r="O62" i="2"/>
  <c r="M84" i="2"/>
  <c r="M74" i="2"/>
  <c r="O52" i="2"/>
  <c r="L23" i="2"/>
  <c r="N23" i="2" s="1"/>
  <c r="R23" i="2" s="1"/>
  <c r="O21" i="1"/>
  <c r="O17" i="2"/>
  <c r="L41" i="2"/>
  <c r="N41" i="2" s="1"/>
  <c r="R41" i="2" s="1"/>
  <c r="L19" i="2"/>
  <c r="N19" i="2" s="1"/>
  <c r="R19" i="2" s="1"/>
  <c r="M29" i="2"/>
  <c r="M28" i="2"/>
  <c r="O41" i="2"/>
  <c r="M55" i="2"/>
  <c r="L74" i="2"/>
  <c r="N74" i="2" s="1"/>
  <c r="R74" i="2" s="1"/>
  <c r="L58" i="2"/>
  <c r="N58" i="2" s="1"/>
  <c r="R58" i="2" s="1"/>
  <c r="O57" i="2"/>
  <c r="M87" i="2"/>
  <c r="O63" i="2"/>
  <c r="L67" i="1"/>
  <c r="N67" i="1" s="1"/>
  <c r="R67" i="1" s="1"/>
  <c r="O31" i="2"/>
  <c r="O43" i="1"/>
  <c r="S48" i="1"/>
  <c r="Y48" i="1"/>
  <c r="Z48" i="1" s="1"/>
  <c r="L52" i="1"/>
  <c r="N52" i="1" s="1"/>
  <c r="R52" i="1" s="1"/>
  <c r="L38" i="1"/>
  <c r="N38" i="1" s="1"/>
  <c r="R38" i="1" s="1"/>
  <c r="L78" i="1"/>
  <c r="N78" i="1" s="1"/>
  <c r="R78" i="1" s="1"/>
  <c r="L80" i="1"/>
  <c r="N80" i="1" s="1"/>
  <c r="R80" i="1" s="1"/>
  <c r="O64" i="1"/>
  <c r="M86" i="1"/>
  <c r="M92" i="1"/>
  <c r="M42" i="1"/>
  <c r="O48" i="1"/>
  <c r="M30" i="1"/>
  <c r="L30" i="1"/>
  <c r="N30" i="1" s="1"/>
  <c r="R30" i="1" s="1"/>
  <c r="M20" i="1"/>
  <c r="L90" i="1"/>
  <c r="N90" i="1" s="1"/>
  <c r="R90" i="1" s="1"/>
  <c r="L44" i="1"/>
  <c r="N44" i="1" s="1"/>
  <c r="R44" i="1" s="1"/>
  <c r="L40" i="1"/>
  <c r="N40" i="1" s="1"/>
  <c r="R40" i="1" s="1"/>
  <c r="M30" i="4"/>
  <c r="L34" i="1"/>
  <c r="N34" i="1" s="1"/>
  <c r="R34" i="1" s="1"/>
  <c r="O76" i="1"/>
  <c r="O86" i="1"/>
  <c r="O92" i="1"/>
  <c r="M44" i="1"/>
  <c r="M50" i="1"/>
  <c r="L54" i="1"/>
  <c r="N54" i="1" s="1"/>
  <c r="R54" i="1" s="1"/>
  <c r="L26" i="1"/>
  <c r="N26" i="1" s="1"/>
  <c r="R26" i="1" s="1"/>
  <c r="L64" i="1"/>
  <c r="N64" i="1" s="1"/>
  <c r="R64" i="1" s="1"/>
  <c r="L20" i="1"/>
  <c r="N20" i="1" s="1"/>
  <c r="R20" i="1" s="1"/>
  <c r="L42" i="1"/>
  <c r="N42" i="1" s="1"/>
  <c r="R42" i="1" s="1"/>
  <c r="M16" i="1"/>
  <c r="M90" i="1"/>
  <c r="L88" i="1"/>
  <c r="N88" i="1" s="1"/>
  <c r="R88" i="1" s="1"/>
  <c r="O60" i="1"/>
  <c r="L46" i="1"/>
  <c r="N46" i="1" s="1"/>
  <c r="R46" i="1" s="1"/>
  <c r="L74" i="1"/>
  <c r="N74" i="1" s="1"/>
  <c r="R74" i="1" s="1"/>
  <c r="L82" i="1"/>
  <c r="N82" i="1" s="1"/>
  <c r="R82" i="1" s="1"/>
  <c r="L84" i="1"/>
  <c r="N84" i="1" s="1"/>
  <c r="R84" i="1" s="1"/>
  <c r="M64" i="1"/>
  <c r="O90" i="1"/>
  <c r="M46" i="1"/>
  <c r="M26" i="1"/>
  <c r="O68" i="1"/>
  <c r="M34" i="1"/>
  <c r="L14" i="1"/>
  <c r="N14" i="1" s="1"/>
  <c r="R14" i="1" s="1"/>
  <c r="L76" i="1"/>
  <c r="N76" i="1" s="1"/>
  <c r="R76" i="1" s="1"/>
  <c r="L70" i="1"/>
  <c r="N70" i="1" s="1"/>
  <c r="R70" i="1" s="1"/>
  <c r="M28" i="4"/>
  <c r="M82" i="1"/>
  <c r="M36" i="1"/>
  <c r="M18" i="1"/>
  <c r="M54" i="1"/>
  <c r="M48" i="1"/>
  <c r="L68" i="1"/>
  <c r="N68" i="1" s="1"/>
  <c r="R68" i="1" s="1"/>
  <c r="L56" i="1"/>
  <c r="N56" i="1" s="1"/>
  <c r="R56" i="1" s="1"/>
  <c r="L36" i="1"/>
  <c r="N36" i="1" s="1"/>
  <c r="R36" i="1" s="1"/>
  <c r="L24" i="1"/>
  <c r="N24" i="1" s="1"/>
  <c r="R24" i="1" s="1"/>
  <c r="M88" i="1"/>
  <c r="L92" i="1"/>
  <c r="N92" i="1" s="1"/>
  <c r="R92" i="1" s="1"/>
  <c r="L86" i="1"/>
  <c r="N86" i="1" s="1"/>
  <c r="R86" i="1" s="1"/>
  <c r="M52" i="1"/>
  <c r="O24" i="1"/>
  <c r="M56" i="1"/>
  <c r="L18" i="1"/>
  <c r="N18" i="1" s="1"/>
  <c r="R18" i="1" s="1"/>
  <c r="L28" i="1"/>
  <c r="N28" i="1" s="1"/>
  <c r="R28" i="1" s="1"/>
  <c r="O40" i="2"/>
  <c r="L62" i="1"/>
  <c r="N62" i="1" s="1"/>
  <c r="R62" i="1" s="1"/>
  <c r="L50" i="1"/>
  <c r="N50" i="1" s="1"/>
  <c r="R50" i="1" s="1"/>
  <c r="S60" i="1" l="1"/>
  <c r="Y60" i="1"/>
  <c r="Z60" i="1" s="1"/>
  <c r="Y32" i="1"/>
  <c r="Z32" i="1" s="1"/>
  <c r="S32" i="1"/>
  <c r="S22" i="1"/>
  <c r="Y22" i="1"/>
  <c r="Z22" i="1" s="1"/>
  <c r="S16" i="1"/>
  <c r="Y16" i="1"/>
  <c r="Z16" i="1" s="1"/>
  <c r="S14" i="1"/>
  <c r="Y14" i="1"/>
  <c r="Z14" i="1" s="1"/>
  <c r="S88" i="1"/>
  <c r="Y88" i="1"/>
  <c r="Z88" i="1" s="1"/>
  <c r="S44" i="1"/>
  <c r="Y44" i="1"/>
  <c r="Z44" i="1" s="1"/>
  <c r="S49" i="1"/>
  <c r="Y49" i="1"/>
  <c r="Z49" i="1" s="1"/>
  <c r="Y62" i="2"/>
  <c r="Z62" i="2" s="1"/>
  <c r="S62" i="2"/>
  <c r="Y60" i="2"/>
  <c r="Z60" i="2" s="1"/>
  <c r="S60" i="2"/>
  <c r="S72" i="2"/>
  <c r="Y72" i="2"/>
  <c r="Z72" i="2" s="1"/>
  <c r="Y52" i="2"/>
  <c r="Z52" i="2" s="1"/>
  <c r="S52" i="2"/>
  <c r="Y91" i="1"/>
  <c r="Z91" i="1" s="1"/>
  <c r="S91" i="1"/>
  <c r="S49" i="2"/>
  <c r="Y49" i="2"/>
  <c r="Z49" i="2" s="1"/>
  <c r="Y18" i="1"/>
  <c r="Z18" i="1" s="1"/>
  <c r="S18" i="1"/>
  <c r="S36" i="1"/>
  <c r="Y36" i="1"/>
  <c r="Z36" i="1" s="1"/>
  <c r="S64" i="1"/>
  <c r="Y64" i="1"/>
  <c r="Z64" i="1" s="1"/>
  <c r="Y90" i="1"/>
  <c r="Z90" i="1" s="1"/>
  <c r="S90" i="1"/>
  <c r="Y41" i="2"/>
  <c r="Z41" i="2" s="1"/>
  <c r="S41" i="2"/>
  <c r="S86" i="2"/>
  <c r="Y86" i="2"/>
  <c r="Z86" i="2" s="1"/>
  <c r="S27" i="2"/>
  <c r="Y27" i="2"/>
  <c r="Z27" i="2" s="1"/>
  <c r="Y39" i="2"/>
  <c r="Z39" i="2" s="1"/>
  <c r="S39" i="2"/>
  <c r="Y79" i="2"/>
  <c r="Z79" i="2" s="1"/>
  <c r="S79" i="2"/>
  <c r="S14" i="2"/>
  <c r="Y14" i="2"/>
  <c r="Z14" i="2" s="1"/>
  <c r="Y51" i="2"/>
  <c r="Z51" i="2" s="1"/>
  <c r="S51" i="2"/>
  <c r="S61" i="2"/>
  <c r="Y61" i="2"/>
  <c r="Z61" i="2" s="1"/>
  <c r="S42" i="2"/>
  <c r="Y42" i="2"/>
  <c r="Z42" i="2" s="1"/>
  <c r="S53" i="2"/>
  <c r="Y53" i="2"/>
  <c r="Z53" i="2" s="1"/>
  <c r="S34" i="2"/>
  <c r="Y34" i="2"/>
  <c r="Z34" i="2" s="1"/>
  <c r="Y48" i="2"/>
  <c r="Z48" i="2" s="1"/>
  <c r="S48" i="2"/>
  <c r="Y40" i="2"/>
  <c r="Z40" i="2" s="1"/>
  <c r="S40" i="2"/>
  <c r="Y44" i="2"/>
  <c r="Z44" i="2" s="1"/>
  <c r="S44" i="2"/>
  <c r="S27" i="1"/>
  <c r="Y27" i="1"/>
  <c r="Z27" i="1" s="1"/>
  <c r="S38" i="2"/>
  <c r="Y38" i="2"/>
  <c r="Z38" i="2" s="1"/>
  <c r="S55" i="2"/>
  <c r="Y55" i="2"/>
  <c r="Z55" i="2" s="1"/>
  <c r="Y85" i="1"/>
  <c r="Z85" i="1" s="1"/>
  <c r="S85" i="1"/>
  <c r="Y39" i="1"/>
  <c r="Z39" i="1" s="1"/>
  <c r="S39" i="1"/>
  <c r="Y79" i="1"/>
  <c r="Z79" i="1" s="1"/>
  <c r="S79" i="1"/>
  <c r="S55" i="1"/>
  <c r="Y55" i="1"/>
  <c r="Z55" i="1" s="1"/>
  <c r="S93" i="1"/>
  <c r="Y93" i="1"/>
  <c r="Z93" i="1" s="1"/>
  <c r="S91" i="2"/>
  <c r="Y91" i="2"/>
  <c r="Z91" i="2" s="1"/>
  <c r="Y24" i="1"/>
  <c r="Z24" i="1" s="1"/>
  <c r="S24" i="1"/>
  <c r="Y82" i="1"/>
  <c r="Z82" i="1" s="1"/>
  <c r="S82" i="1"/>
  <c r="S23" i="2"/>
  <c r="Y23" i="2"/>
  <c r="Z23" i="2" s="1"/>
  <c r="S33" i="2"/>
  <c r="Y33" i="2"/>
  <c r="Z33" i="2" s="1"/>
  <c r="Y80" i="2"/>
  <c r="Z80" i="2" s="1"/>
  <c r="S80" i="2"/>
  <c r="Y31" i="2"/>
  <c r="Z31" i="2" s="1"/>
  <c r="S31" i="2"/>
  <c r="S37" i="2"/>
  <c r="Y37" i="2"/>
  <c r="Z37" i="2" s="1"/>
  <c r="S24" i="2"/>
  <c r="Y24" i="2"/>
  <c r="Z24" i="2" s="1"/>
  <c r="S65" i="1"/>
  <c r="Y65" i="1"/>
  <c r="Z65" i="1" s="1"/>
  <c r="S63" i="1"/>
  <c r="Y63" i="1"/>
  <c r="Z63" i="1" s="1"/>
  <c r="S47" i="1"/>
  <c r="Y47" i="1"/>
  <c r="Z47" i="1" s="1"/>
  <c r="S15" i="1"/>
  <c r="Y15" i="1"/>
  <c r="Z15" i="1" s="1"/>
  <c r="S50" i="1"/>
  <c r="Y50" i="1"/>
  <c r="Z50" i="1" s="1"/>
  <c r="Y86" i="1"/>
  <c r="Z86" i="1" s="1"/>
  <c r="S86" i="1"/>
  <c r="S62" i="1"/>
  <c r="Y62" i="1"/>
  <c r="Z62" i="1" s="1"/>
  <c r="S92" i="1"/>
  <c r="Y92" i="1"/>
  <c r="Z92" i="1" s="1"/>
  <c r="S46" i="1"/>
  <c r="Y46" i="1"/>
  <c r="Z46" i="1" s="1"/>
  <c r="Y26" i="1"/>
  <c r="Z26" i="1" s="1"/>
  <c r="S26" i="1"/>
  <c r="S80" i="1"/>
  <c r="Y80" i="1"/>
  <c r="Z80" i="1" s="1"/>
  <c r="Y67" i="1"/>
  <c r="Z67" i="1" s="1"/>
  <c r="S67" i="1"/>
  <c r="Y58" i="2"/>
  <c r="Z58" i="2" s="1"/>
  <c r="S58" i="2"/>
  <c r="S89" i="2"/>
  <c r="Y89" i="2"/>
  <c r="Z89" i="2" s="1"/>
  <c r="S71" i="2"/>
  <c r="Y71" i="2"/>
  <c r="Z71" i="2" s="1"/>
  <c r="S15" i="2"/>
  <c r="Y15" i="2"/>
  <c r="Z15" i="2" s="1"/>
  <c r="Y20" i="2"/>
  <c r="Z20" i="2" s="1"/>
  <c r="S20" i="2"/>
  <c r="Y66" i="2"/>
  <c r="Z66" i="2" s="1"/>
  <c r="S66" i="2"/>
  <c r="S21" i="2"/>
  <c r="Y21" i="2"/>
  <c r="Z21" i="2" s="1"/>
  <c r="S85" i="2"/>
  <c r="Y85" i="2"/>
  <c r="Z85" i="2" s="1"/>
  <c r="S78" i="2"/>
  <c r="Y78" i="2"/>
  <c r="Z78" i="2" s="1"/>
  <c r="Y63" i="2"/>
  <c r="Z63" i="2" s="1"/>
  <c r="S63" i="2"/>
  <c r="Y83" i="2"/>
  <c r="Z83" i="2" s="1"/>
  <c r="S83" i="2"/>
  <c r="S77" i="2"/>
  <c r="Y77" i="2"/>
  <c r="Z77" i="2" s="1"/>
  <c r="Y50" i="2"/>
  <c r="Z50" i="2" s="1"/>
  <c r="S50" i="2"/>
  <c r="Y25" i="2"/>
  <c r="Z25" i="2" s="1"/>
  <c r="S25" i="2"/>
  <c r="S56" i="2"/>
  <c r="Y56" i="2"/>
  <c r="Z56" i="2" s="1"/>
  <c r="Y17" i="2"/>
  <c r="Z17" i="2" s="1"/>
  <c r="S17" i="2"/>
  <c r="Y88" i="2"/>
  <c r="Z88" i="2" s="1"/>
  <c r="S88" i="2"/>
  <c r="S81" i="1"/>
  <c r="Y81" i="1"/>
  <c r="Z81" i="1" s="1"/>
  <c r="S69" i="2"/>
  <c r="Y69" i="2"/>
  <c r="Z69" i="2" s="1"/>
  <c r="S41" i="1"/>
  <c r="Y41" i="1"/>
  <c r="Z41" i="1" s="1"/>
  <c r="S23" i="1"/>
  <c r="Y23" i="1"/>
  <c r="Z23" i="1" s="1"/>
  <c r="Y25" i="1"/>
  <c r="Z25" i="1" s="1"/>
  <c r="S25" i="1"/>
  <c r="Y83" i="1"/>
  <c r="Z83" i="1" s="1"/>
  <c r="S83" i="1"/>
  <c r="S37" i="1"/>
  <c r="Y37" i="1"/>
  <c r="Z37" i="1" s="1"/>
  <c r="Y59" i="1"/>
  <c r="Z59" i="1" s="1"/>
  <c r="S59" i="1"/>
  <c r="Y71" i="1"/>
  <c r="Z71" i="1" s="1"/>
  <c r="S71" i="1"/>
  <c r="Y87" i="1"/>
  <c r="Z87" i="1" s="1"/>
  <c r="S87" i="1"/>
  <c r="S21" i="1"/>
  <c r="Y21" i="1"/>
  <c r="Z21" i="1" s="1"/>
  <c r="Y43" i="1"/>
  <c r="Z43" i="1" s="1"/>
  <c r="S43" i="1"/>
  <c r="S89" i="1"/>
  <c r="Y89" i="1"/>
  <c r="Z89" i="1" s="1"/>
  <c r="S28" i="1"/>
  <c r="Y28" i="1"/>
  <c r="Z28" i="1" s="1"/>
  <c r="S20" i="1"/>
  <c r="Y20" i="1"/>
  <c r="Z20" i="1" s="1"/>
  <c r="Y38" i="1"/>
  <c r="Z38" i="1" s="1"/>
  <c r="S38" i="1"/>
  <c r="Y19" i="2"/>
  <c r="Z19" i="2" s="1"/>
  <c r="S19" i="2"/>
  <c r="S87" i="2"/>
  <c r="Y87" i="2"/>
  <c r="Z87" i="2" s="1"/>
  <c r="S28" i="2"/>
  <c r="Y28" i="2"/>
  <c r="Z28" i="2" s="1"/>
  <c r="S30" i="2"/>
  <c r="Y30" i="2"/>
  <c r="Z30" i="2" s="1"/>
  <c r="S57" i="2"/>
  <c r="Y57" i="2"/>
  <c r="Z57" i="2" s="1"/>
  <c r="S43" i="2"/>
  <c r="Y43" i="2"/>
  <c r="Z43" i="2" s="1"/>
  <c r="Y69" i="1"/>
  <c r="Z69" i="1" s="1"/>
  <c r="S69" i="1"/>
  <c r="Y17" i="1"/>
  <c r="Z17" i="1" s="1"/>
  <c r="S17" i="1"/>
  <c r="Y64" i="2"/>
  <c r="Z64" i="2" s="1"/>
  <c r="S64" i="2"/>
  <c r="Y74" i="1"/>
  <c r="Z74" i="1" s="1"/>
  <c r="S74" i="1"/>
  <c r="Y34" i="1"/>
  <c r="Z34" i="1" s="1"/>
  <c r="S34" i="1"/>
  <c r="S52" i="1"/>
  <c r="Y52" i="1"/>
  <c r="Z52" i="1" s="1"/>
  <c r="S56" i="1"/>
  <c r="Y56" i="1"/>
  <c r="Z56" i="1" s="1"/>
  <c r="S70" i="1"/>
  <c r="Y70" i="1"/>
  <c r="Z70" i="1" s="1"/>
  <c r="S68" i="1"/>
  <c r="Y68" i="1"/>
  <c r="Z68" i="1" s="1"/>
  <c r="S76" i="1"/>
  <c r="Y76" i="1"/>
  <c r="Z76" i="1" s="1"/>
  <c r="S84" i="1"/>
  <c r="Y84" i="1"/>
  <c r="Z84" i="1" s="1"/>
  <c r="S42" i="1"/>
  <c r="Y42" i="1"/>
  <c r="Z42" i="1" s="1"/>
  <c r="Y54" i="1"/>
  <c r="Z54" i="1" s="1"/>
  <c r="S54" i="1"/>
  <c r="Y40" i="1"/>
  <c r="Z40" i="1" s="1"/>
  <c r="S40" i="1"/>
  <c r="S30" i="1"/>
  <c r="Y30" i="1"/>
  <c r="Z30" i="1" s="1"/>
  <c r="S78" i="1"/>
  <c r="Y78" i="1"/>
  <c r="Z78" i="1" s="1"/>
  <c r="Y74" i="2"/>
  <c r="Z74" i="2" s="1"/>
  <c r="S74" i="2"/>
  <c r="S77" i="1"/>
  <c r="Y77" i="1"/>
  <c r="Z77" i="1" s="1"/>
  <c r="S29" i="2"/>
  <c r="Y29" i="2"/>
  <c r="Z29" i="2" s="1"/>
  <c r="Y73" i="1"/>
  <c r="Z73" i="1" s="1"/>
  <c r="S73" i="1"/>
  <c r="Y65" i="2"/>
  <c r="Z65" i="2" s="1"/>
  <c r="S65" i="2"/>
  <c r="S45" i="2"/>
  <c r="Y45" i="2"/>
  <c r="Z45" i="2" s="1"/>
  <c r="Y54" i="2"/>
  <c r="Z54" i="2" s="1"/>
  <c r="S54" i="2"/>
  <c r="S67" i="2"/>
  <c r="Y67" i="2"/>
  <c r="Z67" i="2" s="1"/>
  <c r="Y93" i="2"/>
  <c r="Z93" i="2" s="1"/>
  <c r="S93" i="2"/>
  <c r="Y76" i="2"/>
  <c r="Z76" i="2" s="1"/>
  <c r="S76" i="2"/>
  <c r="S92" i="2"/>
  <c r="Y92" i="2"/>
  <c r="Z92" i="2" s="1"/>
  <c r="S90" i="2"/>
  <c r="Y90" i="2"/>
  <c r="Z90" i="2" s="1"/>
  <c r="S47" i="2"/>
  <c r="Y47" i="2"/>
  <c r="Z47" i="2" s="1"/>
  <c r="Y73" i="2"/>
  <c r="Z73" i="2" s="1"/>
  <c r="S73" i="2"/>
  <c r="Y81" i="2"/>
  <c r="Z81" i="2" s="1"/>
  <c r="S81" i="2"/>
  <c r="Y70" i="2"/>
  <c r="Z70" i="2" s="1"/>
  <c r="S70" i="2"/>
  <c r="Y36" i="2"/>
  <c r="Z36" i="2" s="1"/>
  <c r="S36" i="2"/>
  <c r="Y26" i="2"/>
  <c r="Z26" i="2" s="1"/>
  <c r="S26" i="2"/>
  <c r="S18" i="2"/>
  <c r="Y18" i="2"/>
  <c r="Z18" i="2" s="1"/>
  <c r="Y32" i="2"/>
  <c r="Z32" i="2" s="1"/>
  <c r="S32" i="2"/>
  <c r="Y16" i="2"/>
  <c r="Z16" i="2" s="1"/>
  <c r="S16" i="2"/>
  <c r="Y45" i="1"/>
  <c r="Z45" i="1" s="1"/>
  <c r="S45" i="1"/>
  <c r="S53" i="1"/>
  <c r="Y53" i="1"/>
  <c r="Z53" i="1" s="1"/>
  <c r="S35" i="1"/>
  <c r="Y35" i="1"/>
  <c r="Z35" i="1" s="1"/>
  <c r="S19" i="1"/>
  <c r="Y19" i="1"/>
  <c r="Z19" i="1" s="1"/>
  <c r="Y75" i="1"/>
  <c r="Z75" i="1" s="1"/>
  <c r="S75" i="1"/>
  <c r="S82" i="2"/>
  <c r="Y82" i="2"/>
  <c r="Z8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O13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Concentration: grams of D-Glucose and D-Fructose per litre of sample</t>
        </r>
      </text>
    </comment>
    <comment ref="Q13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S13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Concentration: grams of D-Glucose and D-Fructose per 100 grams of sample "DRY weight basis"</t>
        </r>
      </text>
    </comment>
    <comment ref="U13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Weight of sample before drying (fresh weight in grams)</t>
        </r>
      </text>
    </comment>
    <comment ref="V13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Weight of sample after drying (dry weight in grams)</t>
        </r>
      </text>
    </comment>
    <comment ref="Y13" authorId="0" shapeId="0" xr:uid="{00000000-0006-0000-0100-000006000000}">
      <text>
        <r>
          <rPr>
            <b/>
            <sz val="8"/>
            <color indexed="81"/>
            <rFont val="Tahoma"/>
            <family val="2"/>
          </rPr>
          <t>Concentration: grams of D-Glucose and D-Fructose per 100 grams of sample "FRESH weight basis"</t>
        </r>
      </text>
    </comment>
    <comment ref="Z13" authorId="0" shapeId="0" xr:uid="{00000000-0006-0000-0100-000007000000}">
      <text>
        <r>
          <rPr>
            <b/>
            <sz val="8"/>
            <color indexed="81"/>
            <rFont val="Tahoma"/>
            <family val="2"/>
          </rPr>
          <t>Concentration: grams of D-Glucose and D-Fructose per 100 grams of sample "FRESH weight basis"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O1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Concentration: grams of D-Glucose and D-Fructose per litre of sample</t>
        </r>
      </text>
    </comment>
    <comment ref="Q13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S13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Concentration: grams of D-Glucose and D-Fructose per 100 grams of sample "fresh weight basis"</t>
        </r>
      </text>
    </comment>
    <comment ref="U13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Weight of sample before drying (fresh weight in grams)</t>
        </r>
      </text>
    </comment>
    <comment ref="V13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Weight of sample after drying (dry weight in grams)</t>
        </r>
      </text>
    </comment>
    <comment ref="Y13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Concentration: grams of D-Glucose and D-Fructose per 100 grams of sample "dry weight basis"</t>
        </r>
      </text>
    </comment>
    <comment ref="Z13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Concentration: grams of D-Glucose and D-Fructose per 100 grams of sample "dry weight basis"</t>
        </r>
      </text>
    </comment>
  </commentList>
</comments>
</file>

<file path=xl/sharedStrings.xml><?xml version="1.0" encoding="utf-8"?>
<sst xmlns="http://schemas.openxmlformats.org/spreadsheetml/2006/main" count="272" uniqueCount="50">
  <si>
    <t>Sample identifier</t>
  </si>
  <si>
    <t>Results</t>
  </si>
  <si>
    <t>Sample
(g/L)</t>
  </si>
  <si>
    <r>
      <t>A</t>
    </r>
    <r>
      <rPr>
        <vertAlign val="subscript"/>
        <sz val="12"/>
        <rFont val="Gill Sans MT"/>
        <family val="2"/>
      </rPr>
      <t>1</t>
    </r>
  </si>
  <si>
    <r>
      <t>A</t>
    </r>
    <r>
      <rPr>
        <vertAlign val="subscript"/>
        <sz val="12"/>
        <rFont val="Gill Sans MT"/>
        <family val="2"/>
      </rPr>
      <t>2</t>
    </r>
  </si>
  <si>
    <t>Sample details</t>
  </si>
  <si>
    <t>Blank absorbance values</t>
  </si>
  <si>
    <t>Sample absorbance values</t>
  </si>
  <si>
    <t>Sample volume 
(mL)</t>
  </si>
  <si>
    <t>Dilution 
(-fold)</t>
  </si>
  <si>
    <t>Change in absorbance</t>
  </si>
  <si>
    <r>
      <t>Concentration (g</t>
    </r>
    <r>
      <rPr>
        <vertAlign val="subscript"/>
        <sz val="9"/>
        <rFont val="Gill Sans MT"/>
        <family val="2"/>
      </rPr>
      <t>analyte</t>
    </r>
    <r>
      <rPr>
        <sz val="9"/>
        <rFont val="Gill Sans MT"/>
        <family val="2"/>
      </rPr>
      <t>/L</t>
    </r>
    <r>
      <rPr>
        <vertAlign val="subscript"/>
        <sz val="9"/>
        <rFont val="Gill Sans MT"/>
        <family val="2"/>
      </rPr>
      <t>sample</t>
    </r>
    <r>
      <rPr>
        <sz val="9"/>
        <rFont val="Gill Sans MT"/>
        <family val="2"/>
      </rPr>
      <t>)</t>
    </r>
  </si>
  <si>
    <r>
      <t>Concentration (g</t>
    </r>
    <r>
      <rPr>
        <b/>
        <vertAlign val="subscript"/>
        <sz val="10"/>
        <rFont val="Gill Sans MT"/>
        <family val="2"/>
      </rPr>
      <t>analyte</t>
    </r>
    <r>
      <rPr>
        <b/>
        <sz val="10"/>
        <rFont val="Gill Sans MT"/>
        <family val="2"/>
      </rPr>
      <t xml:space="preserve">/ </t>
    </r>
    <r>
      <rPr>
        <sz val="9"/>
        <rFont val="Gill Sans MT"/>
        <family val="2"/>
      </rPr>
      <t>100g</t>
    </r>
    <r>
      <rPr>
        <b/>
        <vertAlign val="subscript"/>
        <sz val="10"/>
        <rFont val="Gill Sans MT"/>
        <family val="2"/>
      </rPr>
      <t>sample</t>
    </r>
    <r>
      <rPr>
        <b/>
        <sz val="10"/>
        <rFont val="Gill Sans MT"/>
        <family val="2"/>
      </rPr>
      <t>)</t>
    </r>
  </si>
  <si>
    <r>
      <t>A</t>
    </r>
    <r>
      <rPr>
        <vertAlign val="subscript"/>
        <sz val="12"/>
        <rFont val="Gill Sans MT"/>
        <family val="2"/>
      </rPr>
      <t>3</t>
    </r>
  </si>
  <si>
    <t>Analyte</t>
  </si>
  <si>
    <t>D-Glucose</t>
  </si>
  <si>
    <t>D-Fructose</t>
  </si>
  <si>
    <t xml:space="preserve">   Abs Analyte</t>
  </si>
  <si>
    <t>Analyte
(g/L)</t>
  </si>
  <si>
    <t>Sample "fresh" weight
(g)</t>
  </si>
  <si>
    <t>Moisture content
(%)</t>
  </si>
  <si>
    <t>Sample
"Dry 
weight"
(g)</t>
  </si>
  <si>
    <t>Moisture content 
(%)</t>
  </si>
  <si>
    <t>"Dry Weight Basis"</t>
  </si>
  <si>
    <t>Analyte 
"DWB"
(g/100g)</t>
  </si>
  <si>
    <t xml:space="preserve">Analyte
"FWB"
(g/100g)
</t>
  </si>
  <si>
    <t>THIS CALCULATOR ASSUMES THAT "DRY" SAMPLE IS BEING TESTED IN THE ASSAY</t>
  </si>
  <si>
    <t>THIS CALCULATOR ASSUMES THAT "FRESH" SAMPLE IS BEING TESTED IN THE ASSAY</t>
  </si>
  <si>
    <t>"Fresh Weight Basis"</t>
  </si>
  <si>
    <t>Analyte 
"FWB"
(g/100g)</t>
  </si>
  <si>
    <t xml:space="preserve">Analyte
"DWB"
(g/100g)
</t>
  </si>
  <si>
    <r>
      <t>Welcome to Megazyme</t>
    </r>
    <r>
      <rPr>
        <sz val="12"/>
        <rFont val="Gill Sans MT"/>
        <family val="2"/>
      </rPr>
      <t xml:space="preserve"> </t>
    </r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</si>
  <si>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</si>
  <si>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r>
      <t xml:space="preserve">On the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page, fill in the orange boxes and it will provide automatic results in the white boxes.</t>
    </r>
  </si>
  <si>
    <t>To zoom up or down, ensure the Standard tool bar is showing (View &gt; Toolbars) &amp; select a value from the Zoom drop-down list.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</si>
  <si>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</si>
  <si>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</si>
  <si>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</si>
  <si>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</si>
  <si>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If you have specific questions, please contact us directly:</t>
  </si>
  <si>
    <t>Technical Support:</t>
  </si>
  <si>
    <t>Customer Support and Sales Information:</t>
  </si>
  <si>
    <t>General Information:</t>
  </si>
  <si>
    <t>info@megazyme.com</t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</si>
  <si>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concentration of analyte (as g/L or g/100 g) from raw absorbance data.</t>
    </r>
  </si>
  <si>
    <t xml:space="preserve"> </t>
  </si>
  <si>
    <t/>
  </si>
  <si>
    <t>Megazyme Knowledge Base</t>
  </si>
  <si>
    <t>Customer Support</t>
  </si>
  <si>
    <t>K-ACHDF 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</si>
</sst>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0000"/>
  </numFmts>
  <fonts count="20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b/>
      <vertAlign val="subscript"/>
      <sz val="10"/>
      <name val="Gill Sans MT"/>
      <family val="2"/>
    </font>
    <font>
      <b/>
      <sz val="8"/>
      <color indexed="81"/>
      <name val="Tahoma"/>
      <family val="2"/>
    </font>
    <font>
      <u/>
      <sz val="10"/>
      <color indexed="12"/>
      <name val="Arial"/>
      <family val="2"/>
    </font>
    <font>
      <sz val="9"/>
      <name val="Gill Sans MT"/>
      <family val="2"/>
    </font>
    <font>
      <b/>
      <sz val="12"/>
      <name val="Gill Sans MT"/>
      <family val="2"/>
    </font>
    <font>
      <vertAlign val="subscript"/>
      <sz val="12"/>
      <name val="Gill Sans MT"/>
      <family val="2"/>
    </font>
    <font>
      <sz val="12"/>
      <name val="Gill Sans MT"/>
      <family val="2"/>
    </font>
    <font>
      <vertAlign val="subscript"/>
      <sz val="9"/>
      <name val="Gill Sans MT"/>
      <family val="2"/>
    </font>
    <font>
      <b/>
      <sz val="20"/>
      <color indexed="17"/>
      <name val="Times New Roman"/>
      <family val="1"/>
    </font>
    <font>
      <b/>
      <sz val="14"/>
      <name val="Gill Sans MT"/>
      <family val="2"/>
    </font>
    <font>
      <sz val="11"/>
      <name val="Gill Sans MT"/>
      <family val="2"/>
    </font>
    <font>
      <b/>
      <sz val="11"/>
      <color indexed="17"/>
      <name val="Times New Roman"/>
      <family val="1"/>
    </font>
    <font>
      <vertAlign val="superscript"/>
      <sz val="11"/>
      <name val="Gill Sans MT"/>
      <family val="2"/>
    </font>
    <font>
      <vertAlign val="superscript"/>
      <sz val="12"/>
      <name val="Gill Sans MT"/>
      <family val="2"/>
    </font>
    <font>
      <b/>
      <sz val="11"/>
      <name val="Gill Sans MT"/>
      <family val="2"/>
    </font>
    <font>
      <sz val="11"/>
      <name val="Arial"/>
      <family val="2"/>
    </font>
    <font>
      <u/>
      <sz val="11"/>
      <color indexed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996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2" borderId="0" xfId="0" applyFont="1" applyFill="1" applyBorder="1"/>
    <xf numFmtId="0" fontId="2" fillId="2" borderId="0" xfId="0" applyFont="1" applyFill="1" applyBorder="1"/>
    <xf numFmtId="0" fontId="1" fillId="2" borderId="1" xfId="0" applyFont="1" applyFill="1" applyBorder="1"/>
    <xf numFmtId="0" fontId="1" fillId="3" borderId="0" xfId="0" applyFont="1" applyFill="1"/>
    <xf numFmtId="0" fontId="1" fillId="3" borderId="0" xfId="0" applyFont="1" applyFill="1" applyBorder="1"/>
    <xf numFmtId="0" fontId="1" fillId="2" borderId="0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2" fillId="2" borderId="2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/>
    </xf>
    <xf numFmtId="164" fontId="1" fillId="4" borderId="2" xfId="0" applyNumberFormat="1" applyFont="1" applyFill="1" applyBorder="1" applyProtection="1">
      <protection locked="0"/>
    </xf>
    <xf numFmtId="0" fontId="2" fillId="2" borderId="2" xfId="0" applyFont="1" applyFill="1" applyBorder="1" applyAlignment="1" applyProtection="1">
      <alignment horizontal="center" vertical="top" wrapText="1"/>
    </xf>
    <xf numFmtId="164" fontId="1" fillId="2" borderId="0" xfId="0" applyNumberFormat="1" applyFont="1" applyFill="1" applyBorder="1"/>
    <xf numFmtId="16" fontId="1" fillId="2" borderId="0" xfId="0" applyNumberFormat="1" applyFont="1" applyFill="1" applyBorder="1"/>
    <xf numFmtId="0" fontId="1" fillId="2" borderId="0" xfId="0" applyFont="1" applyFill="1" applyBorder="1" applyProtection="1">
      <protection locked="0"/>
    </xf>
    <xf numFmtId="164" fontId="1" fillId="2" borderId="0" xfId="0" applyNumberFormat="1" applyFont="1" applyFill="1" applyBorder="1" applyProtection="1">
      <protection locked="0"/>
    </xf>
    <xf numFmtId="0" fontId="7" fillId="2" borderId="2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right"/>
    </xf>
    <xf numFmtId="0" fontId="6" fillId="5" borderId="3" xfId="0" applyFont="1" applyFill="1" applyBorder="1" applyAlignment="1">
      <alignment horizontal="center" vertical="top" wrapText="1"/>
    </xf>
    <xf numFmtId="0" fontId="1" fillId="4" borderId="4" xfId="0" applyFont="1" applyFill="1" applyBorder="1" applyProtection="1">
      <protection locked="0"/>
    </xf>
    <xf numFmtId="0" fontId="1" fillId="2" borderId="4" xfId="0" applyFont="1" applyFill="1" applyBorder="1"/>
    <xf numFmtId="164" fontId="1" fillId="4" borderId="4" xfId="0" applyNumberFormat="1" applyFont="1" applyFill="1" applyBorder="1" applyProtection="1">
      <protection locked="0"/>
    </xf>
    <xf numFmtId="2" fontId="1" fillId="4" borderId="4" xfId="0" applyNumberFormat="1" applyFont="1" applyFill="1" applyBorder="1" applyProtection="1">
      <protection locked="0"/>
    </xf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5" borderId="4" xfId="0" applyFont="1" applyFill="1" applyBorder="1"/>
    <xf numFmtId="164" fontId="1" fillId="2" borderId="4" xfId="0" applyNumberFormat="1" applyFont="1" applyFill="1" applyBorder="1"/>
    <xf numFmtId="164" fontId="1" fillId="5" borderId="5" xfId="0" applyNumberFormat="1" applyFont="1" applyFill="1" applyBorder="1"/>
    <xf numFmtId="164" fontId="1" fillId="2" borderId="5" xfId="0" applyNumberFormat="1" applyFont="1" applyFill="1" applyBorder="1"/>
    <xf numFmtId="0" fontId="1" fillId="5" borderId="5" xfId="0" applyFont="1" applyFill="1" applyBorder="1"/>
    <xf numFmtId="165" fontId="1" fillId="4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/>
    <xf numFmtId="165" fontId="1" fillId="2" borderId="5" xfId="0" applyNumberFormat="1" applyFont="1" applyFill="1" applyBorder="1"/>
    <xf numFmtId="0" fontId="2" fillId="5" borderId="2" xfId="0" applyFont="1" applyFill="1" applyBorder="1" applyAlignment="1">
      <alignment horizontal="center" vertical="top" wrapText="1"/>
    </xf>
    <xf numFmtId="165" fontId="1" fillId="5" borderId="4" xfId="0" applyNumberFormat="1" applyFont="1" applyFill="1" applyBorder="1" applyProtection="1">
      <protection locked="0"/>
    </xf>
    <xf numFmtId="0" fontId="1" fillId="2" borderId="0" xfId="0" applyFont="1" applyFill="1" applyProtection="1"/>
    <xf numFmtId="0" fontId="1" fillId="2" borderId="0" xfId="0" applyFont="1" applyFill="1" applyAlignment="1" applyProtection="1">
      <alignment horizontal="left" vertical="top" wrapText="1"/>
    </xf>
    <xf numFmtId="165" fontId="1" fillId="2" borderId="4" xfId="0" applyNumberFormat="1" applyFont="1" applyFill="1" applyBorder="1" applyProtection="1"/>
    <xf numFmtId="165" fontId="1" fillId="2" borderId="6" xfId="0" applyNumberFormat="1" applyFont="1" applyFill="1" applyBorder="1" applyProtection="1"/>
    <xf numFmtId="0" fontId="1" fillId="2" borderId="5" xfId="0" applyFont="1" applyFill="1" applyBorder="1" applyProtection="1"/>
    <xf numFmtId="165" fontId="1" fillId="2" borderId="5" xfId="0" applyNumberFormat="1" applyFont="1" applyFill="1" applyBorder="1" applyProtection="1"/>
    <xf numFmtId="0" fontId="2" fillId="2" borderId="0" xfId="0" applyFont="1" applyFill="1"/>
    <xf numFmtId="0" fontId="2" fillId="2" borderId="0" xfId="0" applyFont="1" applyFill="1" applyBorder="1" applyAlignment="1">
      <alignment horizontal="center" vertical="top" wrapText="1"/>
    </xf>
    <xf numFmtId="0" fontId="2" fillId="5" borderId="2" xfId="0" applyFont="1" applyFill="1" applyBorder="1" applyAlignment="1" applyProtection="1">
      <alignment horizontal="center" vertical="top" wrapText="1"/>
    </xf>
    <xf numFmtId="165" fontId="1" fillId="5" borderId="4" xfId="0" applyNumberFormat="1" applyFont="1" applyFill="1" applyBorder="1" applyProtection="1"/>
    <xf numFmtId="166" fontId="1" fillId="2" borderId="6" xfId="0" applyNumberFormat="1" applyFont="1" applyFill="1" applyBorder="1" applyProtection="1"/>
    <xf numFmtId="0" fontId="1" fillId="3" borderId="0" xfId="0" applyFont="1" applyFill="1" applyBorder="1" applyProtection="1"/>
    <xf numFmtId="0" fontId="1" fillId="3" borderId="0" xfId="0" applyFont="1" applyFill="1" applyProtection="1"/>
    <xf numFmtId="0" fontId="1" fillId="2" borderId="0" xfId="0" applyFont="1" applyFill="1" applyBorder="1" applyProtection="1"/>
    <xf numFmtId="0" fontId="1" fillId="2" borderId="0" xfId="0" applyFont="1" applyFill="1" applyBorder="1" applyAlignment="1" applyProtection="1">
      <alignment horizontal="left"/>
    </xf>
    <xf numFmtId="0" fontId="11" fillId="2" borderId="0" xfId="0" applyFont="1" applyFill="1" applyBorder="1" applyAlignment="1" applyProtection="1">
      <alignment horizontal="left" vertical="top"/>
    </xf>
    <xf numFmtId="0" fontId="1" fillId="2" borderId="0" xfId="0" applyFont="1" applyFill="1" applyAlignment="1" applyProtection="1">
      <alignment horizontal="left"/>
    </xf>
    <xf numFmtId="0" fontId="12" fillId="2" borderId="0" xfId="0" applyFont="1" applyFill="1" applyBorder="1" applyAlignment="1" applyProtection="1">
      <alignment horizontal="left" vertical="top"/>
    </xf>
    <xf numFmtId="0" fontId="7" fillId="2" borderId="0" xfId="0" applyFont="1" applyFill="1" applyProtection="1"/>
    <xf numFmtId="0" fontId="2" fillId="2" borderId="0" xfId="0" quotePrefix="1" applyFont="1" applyFill="1" applyBorder="1" applyAlignment="1" applyProtection="1">
      <alignment horizontal="center" vertical="top" wrapText="1"/>
    </xf>
    <xf numFmtId="164" fontId="1" fillId="2" borderId="0" xfId="0" applyNumberFormat="1" applyFont="1" applyFill="1" applyBorder="1" applyAlignment="1" applyProtection="1">
      <alignment horizontal="left"/>
    </xf>
    <xf numFmtId="0" fontId="13" fillId="2" borderId="0" xfId="0" applyFont="1" applyFill="1" applyProtection="1"/>
    <xf numFmtId="164" fontId="1" fillId="2" borderId="0" xfId="0" applyNumberFormat="1" applyFont="1" applyFill="1" applyBorder="1" applyAlignment="1" applyProtection="1">
      <alignment horizontal="right"/>
    </xf>
    <xf numFmtId="0" fontId="7" fillId="2" borderId="0" xfId="0" applyFont="1" applyFill="1" applyBorder="1" applyAlignment="1" applyProtection="1">
      <alignment horizontal="left"/>
    </xf>
    <xf numFmtId="164" fontId="13" fillId="2" borderId="0" xfId="0" applyNumberFormat="1" applyFont="1" applyFill="1" applyBorder="1" applyAlignment="1" applyProtection="1">
      <alignment horizontal="right"/>
    </xf>
    <xf numFmtId="0" fontId="1" fillId="3" borderId="0" xfId="0" applyFont="1" applyFill="1" applyBorder="1" applyAlignment="1" applyProtection="1"/>
    <xf numFmtId="0" fontId="1" fillId="2" borderId="0" xfId="0" applyFont="1" applyFill="1" applyBorder="1" applyAlignment="1" applyProtection="1">
      <alignment wrapText="1"/>
    </xf>
    <xf numFmtId="0" fontId="17" fillId="2" borderId="0" xfId="0" applyFont="1" applyFill="1" applyProtection="1"/>
    <xf numFmtId="0" fontId="13" fillId="2" borderId="0" xfId="0" applyFont="1" applyFill="1" applyAlignment="1" applyProtection="1">
      <alignment wrapText="1"/>
    </xf>
    <xf numFmtId="0" fontId="1" fillId="0" borderId="0" xfId="0" applyFont="1" applyBorder="1" applyAlignment="1" applyProtection="1"/>
    <xf numFmtId="0" fontId="18" fillId="2" borderId="0" xfId="0" applyFont="1" applyFill="1" applyAlignment="1" applyProtection="1">
      <alignment wrapText="1"/>
    </xf>
    <xf numFmtId="0" fontId="1" fillId="2" borderId="0" xfId="0" applyFont="1" applyFill="1" applyAlignment="1" applyProtection="1">
      <alignment wrapText="1"/>
    </xf>
    <xf numFmtId="0" fontId="1" fillId="2" borderId="0" xfId="0" applyFont="1" applyFill="1" applyAlignment="1" applyProtection="1"/>
    <xf numFmtId="0" fontId="13" fillId="2" borderId="0" xfId="0" applyFont="1" applyFill="1" applyAlignment="1" applyProtection="1"/>
    <xf numFmtId="0" fontId="13" fillId="2" borderId="0" xfId="1" applyFont="1" applyFill="1" applyAlignment="1" applyProtection="1">
      <alignment wrapText="1"/>
    </xf>
    <xf numFmtId="0" fontId="17" fillId="0" borderId="0" xfId="0" applyFont="1" applyAlignment="1" applyProtection="1"/>
    <xf numFmtId="0" fontId="19" fillId="2" borderId="0" xfId="1" applyFont="1" applyFill="1" applyAlignment="1" applyProtection="1"/>
    <xf numFmtId="0" fontId="17" fillId="2" borderId="0" xfId="0" applyFont="1" applyFill="1" applyAlignment="1" applyProtection="1"/>
    <xf numFmtId="0" fontId="1" fillId="0" borderId="0" xfId="0" applyFont="1" applyProtection="1"/>
    <xf numFmtId="0" fontId="5" fillId="2" borderId="0" xfId="1" applyFill="1" applyAlignment="1" applyProtection="1">
      <alignment horizontal="right" vertical="top" wrapText="1"/>
    </xf>
    <xf numFmtId="164" fontId="5" fillId="2" borderId="0" xfId="1" applyNumberFormat="1" applyFill="1" applyBorder="1" applyAlignment="1" applyProtection="1">
      <alignment horizontal="left"/>
    </xf>
    <xf numFmtId="0" fontId="13" fillId="2" borderId="0" xfId="0" applyFont="1" applyFill="1" applyBorder="1" applyProtection="1"/>
    <xf numFmtId="0" fontId="13" fillId="2" borderId="0" xfId="0" applyFont="1" applyFill="1" applyBorder="1" applyAlignment="1" applyProtection="1">
      <alignment wrapText="1"/>
    </xf>
    <xf numFmtId="0" fontId="18" fillId="0" borderId="0" xfId="0" applyFont="1" applyAlignment="1" applyProtection="1">
      <alignment wrapText="1"/>
    </xf>
    <xf numFmtId="0" fontId="19" fillId="2" borderId="0" xfId="1" applyFont="1" applyFill="1" applyAlignment="1" applyProtection="1">
      <alignment wrapText="1"/>
    </xf>
    <xf numFmtId="0" fontId="13" fillId="2" borderId="0" xfId="0" applyFont="1" applyFill="1" applyBorder="1" applyAlignment="1" applyProtection="1"/>
    <xf numFmtId="0" fontId="1" fillId="0" borderId="0" xfId="0" applyFont="1" applyAlignment="1" applyProtection="1">
      <alignment horizontal="left"/>
    </xf>
    <xf numFmtId="0" fontId="1" fillId="6" borderId="0" xfId="0" applyFont="1" applyFill="1" applyBorder="1" applyProtection="1"/>
    <xf numFmtId="0" fontId="1" fillId="6" borderId="0" xfId="0" applyFont="1" applyFill="1" applyProtection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/>
    <xf numFmtId="0" fontId="1" fillId="6" borderId="0" xfId="0" applyFont="1" applyFill="1"/>
    <xf numFmtId="0" fontId="1" fillId="6" borderId="0" xfId="0" applyFont="1" applyFill="1" applyBorder="1" applyAlignment="1">
      <alignment horizontal="left"/>
    </xf>
    <xf numFmtId="0" fontId="2" fillId="6" borderId="0" xfId="0" applyFont="1" applyFill="1" applyBorder="1" applyAlignment="1">
      <alignment horizontal="center" vertical="top" wrapText="1"/>
    </xf>
    <xf numFmtId="0" fontId="2" fillId="6" borderId="0" xfId="0" applyFont="1" applyFill="1" applyBorder="1"/>
    <xf numFmtId="0" fontId="2" fillId="6" borderId="0" xfId="0" applyFont="1" applyFill="1"/>
    <xf numFmtId="0" fontId="2" fillId="6" borderId="2" xfId="0" applyFont="1" applyFill="1" applyBorder="1" applyAlignment="1">
      <alignment horizontal="center" vertical="top" wrapText="1"/>
    </xf>
    <xf numFmtId="0" fontId="2" fillId="6" borderId="2" xfId="0" applyFont="1" applyFill="1" applyBorder="1" applyAlignment="1" applyProtection="1">
      <alignment horizontal="center" vertical="top" wrapText="1"/>
    </xf>
    <xf numFmtId="0" fontId="2" fillId="6" borderId="0" xfId="0" applyFont="1" applyFill="1" applyBorder="1" applyAlignment="1">
      <alignment horizontal="left" vertical="top" wrapText="1"/>
    </xf>
    <xf numFmtId="0" fontId="1" fillId="6" borderId="0" xfId="0" applyFont="1" applyFill="1" applyAlignment="1" applyProtection="1">
      <alignment horizontal="left" vertical="top" wrapText="1"/>
    </xf>
    <xf numFmtId="164" fontId="1" fillId="6" borderId="4" xfId="0" applyNumberFormat="1" applyFont="1" applyFill="1" applyBorder="1"/>
    <xf numFmtId="165" fontId="1" fillId="6" borderId="4" xfId="0" applyNumberFormat="1" applyFont="1" applyFill="1" applyBorder="1" applyProtection="1"/>
    <xf numFmtId="166" fontId="1" fillId="6" borderId="6" xfId="0" applyNumberFormat="1" applyFont="1" applyFill="1" applyBorder="1" applyProtection="1"/>
    <xf numFmtId="0" fontId="1" fillId="6" borderId="5" xfId="0" applyFont="1" applyFill="1" applyBorder="1"/>
    <xf numFmtId="165" fontId="1" fillId="6" borderId="5" xfId="0" applyNumberFormat="1" applyFont="1" applyFill="1" applyBorder="1"/>
    <xf numFmtId="0" fontId="1" fillId="6" borderId="5" xfId="0" applyFont="1" applyFill="1" applyBorder="1" applyProtection="1"/>
    <xf numFmtId="165" fontId="1" fillId="6" borderId="5" xfId="0" applyNumberFormat="1" applyFont="1" applyFill="1" applyBorder="1" applyProtection="1"/>
    <xf numFmtId="165" fontId="1" fillId="6" borderId="4" xfId="0" applyNumberFormat="1" applyFont="1" applyFill="1" applyBorder="1"/>
    <xf numFmtId="165" fontId="1" fillId="6" borderId="6" xfId="0" applyNumberFormat="1" applyFont="1" applyFill="1" applyBorder="1" applyProtection="1"/>
    <xf numFmtId="0" fontId="1" fillId="6" borderId="0" xfId="0" applyFont="1" applyFill="1" applyBorder="1" applyAlignment="1" applyProtection="1">
      <alignment wrapText="1"/>
    </xf>
    <xf numFmtId="0" fontId="1" fillId="6" borderId="0" xfId="0" applyFont="1" applyFill="1" applyBorder="1" applyAlignment="1" applyProtection="1"/>
    <xf numFmtId="0" fontId="1" fillId="6" borderId="0" xfId="0" applyFont="1" applyFill="1" applyAlignment="1" applyProtection="1">
      <alignment wrapText="1"/>
    </xf>
    <xf numFmtId="0" fontId="1" fillId="6" borderId="0" xfId="0" applyFont="1" applyFill="1" applyAlignment="1" applyProtection="1"/>
    <xf numFmtId="0" fontId="1" fillId="7" borderId="0" xfId="0" applyFont="1" applyFill="1" applyBorder="1" applyAlignment="1" applyProtection="1"/>
    <xf numFmtId="0" fontId="1" fillId="7" borderId="0" xfId="0" applyFont="1" applyFill="1" applyBorder="1" applyProtection="1"/>
    <xf numFmtId="0" fontId="1" fillId="7" borderId="0" xfId="0" applyFont="1" applyFill="1" applyBorder="1" applyAlignment="1" applyProtection="1">
      <alignment horizontal="left"/>
    </xf>
    <xf numFmtId="0" fontId="1" fillId="7" borderId="0" xfId="0" applyFont="1" applyFill="1" applyProtection="1"/>
    <xf numFmtId="0" fontId="1" fillId="7" borderId="0" xfId="0" applyFont="1" applyFill="1" applyAlignment="1" applyProtection="1"/>
    <xf numFmtId="0" fontId="13" fillId="2" borderId="0" xfId="0" applyFont="1" applyFill="1" applyAlignment="1" applyProtection="1">
      <alignment vertical="top" wrapText="1"/>
    </xf>
    <xf numFmtId="0" fontId="18" fillId="0" borderId="0" xfId="0" applyFont="1" applyProtection="1"/>
    <xf numFmtId="164" fontId="1" fillId="4" borderId="8" xfId="0" applyNumberFormat="1" applyFont="1" applyFill="1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13" fillId="2" borderId="0" xfId="0" applyFont="1" applyFill="1" applyAlignment="1" applyProtection="1">
      <alignment wrapText="1"/>
    </xf>
    <xf numFmtId="0" fontId="18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DWB MegaCalc'!A1"/><Relationship Id="rId2" Type="http://schemas.openxmlformats.org/officeDocument/2006/relationships/hyperlink" Target="#Contact_us"/><Relationship Id="rId1" Type="http://schemas.openxmlformats.org/officeDocument/2006/relationships/image" Target="../media/image1.png"/><Relationship Id="rId5" Type="http://schemas.openxmlformats.org/officeDocument/2006/relationships/hyperlink" Target="#'FWB MegaCalc'!A1"/><Relationship Id="rId4" Type="http://schemas.openxmlformats.org/officeDocument/2006/relationships/hyperlink" Target="#Instruction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DWB MegaCalc'!A1"/><Relationship Id="rId2" Type="http://schemas.openxmlformats.org/officeDocument/2006/relationships/hyperlink" Target="#Instructions!Contact_us"/><Relationship Id="rId1" Type="http://schemas.openxmlformats.org/officeDocument/2006/relationships/hyperlink" Target="#Instructions!A1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FWB MegaCalc'!A1"/><Relationship Id="rId2" Type="http://schemas.openxmlformats.org/officeDocument/2006/relationships/hyperlink" Target="#Instructions!Contact_us"/><Relationship Id="rId1" Type="http://schemas.openxmlformats.org/officeDocument/2006/relationships/hyperlink" Target="#Instructions!A1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22</xdr:col>
      <xdr:colOff>0</xdr:colOff>
      <xdr:row>6</xdr:row>
      <xdr:rowOff>820603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F461FC1-4CD8-4622-AF95-F89F4459D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95250"/>
          <a:ext cx="12801600" cy="2077903"/>
        </a:xfrm>
        <a:prstGeom prst="rect">
          <a:avLst/>
        </a:prstGeom>
      </xdr:spPr>
    </xdr:pic>
    <xdr:clientData/>
  </xdr:twoCellAnchor>
  <xdr:twoCellAnchor>
    <xdr:from>
      <xdr:col>3</xdr:col>
      <xdr:colOff>866775</xdr:colOff>
      <xdr:row>15</xdr:row>
      <xdr:rowOff>57150</xdr:rowOff>
    </xdr:from>
    <xdr:to>
      <xdr:col>7</xdr:col>
      <xdr:colOff>285750</xdr:colOff>
      <xdr:row>16</xdr:row>
      <xdr:rowOff>190500</xdr:rowOff>
    </xdr:to>
    <xdr:sp macro="" textlink="">
      <xdr:nvSpPr>
        <xdr:cNvPr id="4" name="Rectangle 8">
          <a:extLst>
            <a:ext uri="{FF2B5EF4-FFF2-40B4-BE49-F238E27FC236}">
              <a16:creationId xmlns:a16="http://schemas.microsoft.com/office/drawing/2014/main" id="{7041848F-FF8E-40CA-B6DF-31F5702AE1EA}"/>
            </a:ext>
          </a:extLst>
        </xdr:cNvPr>
        <xdr:cNvSpPr>
          <a:spLocks noChangeArrowheads="1"/>
        </xdr:cNvSpPr>
      </xdr:nvSpPr>
      <xdr:spPr bwMode="auto">
        <a:xfrm>
          <a:off x="1600200" y="3562350"/>
          <a:ext cx="2800350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  <a:endParaRPr lang="en-GB"/>
        </a:p>
      </xdr:txBody>
    </xdr:sp>
    <xdr:clientData/>
  </xdr:twoCellAnchor>
  <xdr:twoCellAnchor>
    <xdr:from>
      <xdr:col>12</xdr:col>
      <xdr:colOff>9525</xdr:colOff>
      <xdr:row>27</xdr:row>
      <xdr:rowOff>57150</xdr:rowOff>
    </xdr:from>
    <xdr:to>
      <xdr:col>12</xdr:col>
      <xdr:colOff>9525</xdr:colOff>
      <xdr:row>31</xdr:row>
      <xdr:rowOff>0</xdr:rowOff>
    </xdr:to>
    <xdr:sp macro="" textlink="">
      <xdr:nvSpPr>
        <xdr:cNvPr id="5" name="Rectangle 16">
          <a:extLst>
            <a:ext uri="{FF2B5EF4-FFF2-40B4-BE49-F238E27FC236}">
              <a16:creationId xmlns:a16="http://schemas.microsoft.com/office/drawing/2014/main" id="{2C99F878-7E86-47B3-AEB1-1A5CD014ADFE}"/>
            </a:ext>
          </a:extLst>
        </xdr:cNvPr>
        <xdr:cNvSpPr>
          <a:spLocks noChangeArrowheads="1"/>
        </xdr:cNvSpPr>
      </xdr:nvSpPr>
      <xdr:spPr bwMode="auto">
        <a:xfrm>
          <a:off x="6753225" y="6734175"/>
          <a:ext cx="0" cy="1323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Gill Sans MT"/>
            </a:rPr>
            <a:t>5. Adjust sample volume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then enter the actual volume used.</a:t>
          </a:r>
          <a:endParaRPr lang="en-GB"/>
        </a:p>
      </xdr:txBody>
    </xdr:sp>
    <xdr:clientData/>
  </xdr:twoCellAnchor>
  <xdr:twoCellAnchor>
    <xdr:from>
      <xdr:col>13</xdr:col>
      <xdr:colOff>9525</xdr:colOff>
      <xdr:row>21</xdr:row>
      <xdr:rowOff>133350</xdr:rowOff>
    </xdr:from>
    <xdr:to>
      <xdr:col>13</xdr:col>
      <xdr:colOff>9525</xdr:colOff>
      <xdr:row>26</xdr:row>
      <xdr:rowOff>28575</xdr:rowOff>
    </xdr:to>
    <xdr:sp macro="" textlink="">
      <xdr:nvSpPr>
        <xdr:cNvPr id="6" name="Rectangle 18">
          <a:extLst>
            <a:ext uri="{FF2B5EF4-FFF2-40B4-BE49-F238E27FC236}">
              <a16:creationId xmlns:a16="http://schemas.microsoft.com/office/drawing/2014/main" id="{DEF06445-D541-439C-8DF6-904DE9C1DAC1}"/>
            </a:ext>
          </a:extLst>
        </xdr:cNvPr>
        <xdr:cNvSpPr>
          <a:spLocks noChangeArrowheads="1"/>
        </xdr:cNvSpPr>
      </xdr:nvSpPr>
      <xdr:spPr bwMode="auto">
        <a:xfrm>
          <a:off x="7439025" y="5667375"/>
          <a:ext cx="0" cy="847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Gill Sans MT"/>
            </a:rPr>
            <a:t>6. Adjust sample dilution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GB"/>
        </a:p>
      </xdr:txBody>
    </xdr:sp>
    <xdr:clientData/>
  </xdr:twoCellAnchor>
  <xdr:twoCellAnchor>
    <xdr:from>
      <xdr:col>13</xdr:col>
      <xdr:colOff>9525</xdr:colOff>
      <xdr:row>7</xdr:row>
      <xdr:rowOff>47625</xdr:rowOff>
    </xdr:from>
    <xdr:to>
      <xdr:col>13</xdr:col>
      <xdr:colOff>9525</xdr:colOff>
      <xdr:row>7</xdr:row>
      <xdr:rowOff>266700</xdr:rowOff>
    </xdr:to>
    <xdr:sp macro="" textlink="">
      <xdr:nvSpPr>
        <xdr:cNvPr id="7" name="Text Box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A81AC3-7B7D-4ADD-8939-87CE6883FECE}"/>
            </a:ext>
          </a:extLst>
        </xdr:cNvPr>
        <xdr:cNvSpPr txBox="1">
          <a:spLocks noChangeArrowheads="1"/>
        </xdr:cNvSpPr>
      </xdr:nvSpPr>
      <xdr:spPr bwMode="auto">
        <a:xfrm>
          <a:off x="7439025" y="1943100"/>
          <a:ext cx="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>
    <xdr:from>
      <xdr:col>13</xdr:col>
      <xdr:colOff>9525</xdr:colOff>
      <xdr:row>7</xdr:row>
      <xdr:rowOff>85725</xdr:rowOff>
    </xdr:from>
    <xdr:to>
      <xdr:col>13</xdr:col>
      <xdr:colOff>9525</xdr:colOff>
      <xdr:row>7</xdr:row>
      <xdr:rowOff>85725</xdr:rowOff>
    </xdr:to>
    <xdr:sp macro="" textlink="">
      <xdr:nvSpPr>
        <xdr:cNvPr id="14880" name="Line 38">
          <a:extLst>
            <a:ext uri="{FF2B5EF4-FFF2-40B4-BE49-F238E27FC236}">
              <a16:creationId xmlns:a16="http://schemas.microsoft.com/office/drawing/2014/main" id="{1DD003C8-0984-454C-B082-ED2539791FBB}"/>
            </a:ext>
          </a:extLst>
        </xdr:cNvPr>
        <xdr:cNvSpPr>
          <a:spLocks noChangeShapeType="1"/>
        </xdr:cNvSpPr>
      </xdr:nvSpPr>
      <xdr:spPr bwMode="auto">
        <a:xfrm>
          <a:off x="8048625" y="198120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13</xdr:col>
      <xdr:colOff>9525</xdr:colOff>
      <xdr:row>7</xdr:row>
      <xdr:rowOff>85725</xdr:rowOff>
    </xdr:from>
    <xdr:to>
      <xdr:col>13</xdr:col>
      <xdr:colOff>9525</xdr:colOff>
      <xdr:row>7</xdr:row>
      <xdr:rowOff>85725</xdr:rowOff>
    </xdr:to>
    <xdr:sp macro="" textlink="">
      <xdr:nvSpPr>
        <xdr:cNvPr id="14881" name="Line 39">
          <a:extLst>
            <a:ext uri="{FF2B5EF4-FFF2-40B4-BE49-F238E27FC236}">
              <a16:creationId xmlns:a16="http://schemas.microsoft.com/office/drawing/2014/main" id="{2DEA0D70-8CAB-4218-84D0-A2819075E5FD}"/>
            </a:ext>
          </a:extLst>
        </xdr:cNvPr>
        <xdr:cNvSpPr>
          <a:spLocks noChangeShapeType="1"/>
        </xdr:cNvSpPr>
      </xdr:nvSpPr>
      <xdr:spPr bwMode="auto">
        <a:xfrm flipH="1">
          <a:off x="8048625" y="198120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13</xdr:col>
      <xdr:colOff>9525</xdr:colOff>
      <xdr:row>7</xdr:row>
      <xdr:rowOff>85725</xdr:rowOff>
    </xdr:from>
    <xdr:to>
      <xdr:col>13</xdr:col>
      <xdr:colOff>9525</xdr:colOff>
      <xdr:row>7</xdr:row>
      <xdr:rowOff>85725</xdr:rowOff>
    </xdr:to>
    <xdr:sp macro="" textlink="">
      <xdr:nvSpPr>
        <xdr:cNvPr id="14882" name="Line 40">
          <a:extLst>
            <a:ext uri="{FF2B5EF4-FFF2-40B4-BE49-F238E27FC236}">
              <a16:creationId xmlns:a16="http://schemas.microsoft.com/office/drawing/2014/main" id="{E7DD42D8-BBDA-4D36-BF6D-4F08E1724CE9}"/>
            </a:ext>
          </a:extLst>
        </xdr:cNvPr>
        <xdr:cNvSpPr>
          <a:spLocks noChangeShapeType="1"/>
        </xdr:cNvSpPr>
      </xdr:nvSpPr>
      <xdr:spPr bwMode="auto">
        <a:xfrm flipH="1">
          <a:off x="8048625" y="198120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 editAs="absolute">
    <xdr:from>
      <xdr:col>2</xdr:col>
      <xdr:colOff>74067</xdr:colOff>
      <xdr:row>12</xdr:row>
      <xdr:rowOff>10369</xdr:rowOff>
    </xdr:from>
    <xdr:to>
      <xdr:col>4</xdr:col>
      <xdr:colOff>649708</xdr:colOff>
      <xdr:row>12</xdr:row>
      <xdr:rowOff>210394</xdr:rowOff>
    </xdr:to>
    <xdr:sp macro="" textlink="">
      <xdr:nvSpPr>
        <xdr:cNvPr id="12" name="Text Box 4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B283F34-956D-477B-A932-667C747F2E68}"/>
            </a:ext>
          </a:extLst>
        </xdr:cNvPr>
        <xdr:cNvSpPr txBox="1">
          <a:spLocks noChangeArrowheads="1"/>
        </xdr:cNvSpPr>
      </xdr:nvSpPr>
      <xdr:spPr bwMode="auto">
        <a:xfrm>
          <a:off x="340767" y="3801319"/>
          <a:ext cx="2137741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 (Dry Samples) </a:t>
          </a:r>
          <a:endParaRPr lang="en-GB"/>
        </a:p>
      </xdr:txBody>
    </xdr:sp>
    <xdr:clientData fPrintsWithSheet="0"/>
  </xdr:twoCellAnchor>
  <xdr:twoCellAnchor>
    <xdr:from>
      <xdr:col>2</xdr:col>
      <xdr:colOff>47625</xdr:colOff>
      <xdr:row>51</xdr:row>
      <xdr:rowOff>152400</xdr:rowOff>
    </xdr:from>
    <xdr:to>
      <xdr:col>4</xdr:col>
      <xdr:colOff>9525</xdr:colOff>
      <xdr:row>52</xdr:row>
      <xdr:rowOff>142875</xdr:rowOff>
    </xdr:to>
    <xdr:sp macro="" textlink="">
      <xdr:nvSpPr>
        <xdr:cNvPr id="13" name="Text Box 4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983A878-7F6E-41ED-9CE7-8E89DAD988F1}"/>
            </a:ext>
          </a:extLst>
        </xdr:cNvPr>
        <xdr:cNvSpPr txBox="1">
          <a:spLocks noChangeArrowheads="1"/>
        </xdr:cNvSpPr>
      </xdr:nvSpPr>
      <xdr:spPr bwMode="auto">
        <a:xfrm>
          <a:off x="352425" y="13144500"/>
          <a:ext cx="15240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 fPrintsWithSheet="0"/>
  </xdr:twoCellAnchor>
  <xdr:twoCellAnchor>
    <xdr:from>
      <xdr:col>19</xdr:col>
      <xdr:colOff>356908</xdr:colOff>
      <xdr:row>7</xdr:row>
      <xdr:rowOff>349624</xdr:rowOff>
    </xdr:from>
    <xdr:to>
      <xdr:col>20</xdr:col>
      <xdr:colOff>459441</xdr:colOff>
      <xdr:row>8</xdr:row>
      <xdr:rowOff>98052</xdr:rowOff>
    </xdr:to>
    <xdr:sp macro="" textlink="">
      <xdr:nvSpPr>
        <xdr:cNvPr id="14" name="Text Box 6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C96FEB-251A-4FFD-A199-211FB510513B}"/>
            </a:ext>
          </a:extLst>
        </xdr:cNvPr>
        <xdr:cNvSpPr txBox="1">
          <a:spLocks noChangeArrowheads="1"/>
        </xdr:cNvSpPr>
      </xdr:nvSpPr>
      <xdr:spPr bwMode="auto">
        <a:xfrm>
          <a:off x="11674849" y="2243418"/>
          <a:ext cx="864533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>
    <xdr:from>
      <xdr:col>3</xdr:col>
      <xdr:colOff>666750</xdr:colOff>
      <xdr:row>27</xdr:row>
      <xdr:rowOff>123825</xdr:rowOff>
    </xdr:from>
    <xdr:to>
      <xdr:col>5</xdr:col>
      <xdr:colOff>419100</xdr:colOff>
      <xdr:row>32</xdr:row>
      <xdr:rowOff>0</xdr:rowOff>
    </xdr:to>
    <xdr:cxnSp macro="">
      <xdr:nvCxnSpPr>
        <xdr:cNvPr id="14887" name="AutoShape 98">
          <a:extLst>
            <a:ext uri="{FF2B5EF4-FFF2-40B4-BE49-F238E27FC236}">
              <a16:creationId xmlns:a16="http://schemas.microsoft.com/office/drawing/2014/main" id="{FC8B1DF6-7218-40F9-974D-A20B3E3843D5}"/>
            </a:ext>
          </a:extLst>
        </xdr:cNvPr>
        <xdr:cNvCxnSpPr>
          <a:cxnSpLocks noChangeShapeType="1"/>
          <a:stCxn id="20" idx="0"/>
        </xdr:cNvCxnSpPr>
      </xdr:nvCxnSpPr>
      <xdr:spPr bwMode="auto">
        <a:xfrm flipV="1">
          <a:off x="1400175" y="7429500"/>
          <a:ext cx="1609725" cy="82867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123825</xdr:colOff>
      <xdr:row>16</xdr:row>
      <xdr:rowOff>247650</xdr:rowOff>
    </xdr:from>
    <xdr:to>
      <xdr:col>8</xdr:col>
      <xdr:colOff>533400</xdr:colOff>
      <xdr:row>21</xdr:row>
      <xdr:rowOff>47625</xdr:rowOff>
    </xdr:to>
    <xdr:cxnSp macro="">
      <xdr:nvCxnSpPr>
        <xdr:cNvPr id="14888" name="AutoShape 99">
          <a:extLst>
            <a:ext uri="{FF2B5EF4-FFF2-40B4-BE49-F238E27FC236}">
              <a16:creationId xmlns:a16="http://schemas.microsoft.com/office/drawing/2014/main" id="{EA003AF0-C7DD-4266-90BA-CA2568A2058D}"/>
            </a:ext>
          </a:extLst>
        </xdr:cNvPr>
        <xdr:cNvCxnSpPr>
          <a:cxnSpLocks noChangeShapeType="1"/>
          <a:stCxn id="23" idx="1"/>
        </xdr:cNvCxnSpPr>
      </xdr:nvCxnSpPr>
      <xdr:spPr bwMode="auto">
        <a:xfrm flipH="1">
          <a:off x="4238625" y="4324350"/>
          <a:ext cx="1171575" cy="1314450"/>
        </a:xfrm>
        <a:prstGeom prst="straightConnector1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2</xdr:col>
      <xdr:colOff>47625</xdr:colOff>
      <xdr:row>32</xdr:row>
      <xdr:rowOff>1</xdr:rowOff>
    </xdr:from>
    <xdr:to>
      <xdr:col>4</xdr:col>
      <xdr:colOff>647699</xdr:colOff>
      <xdr:row>35</xdr:row>
      <xdr:rowOff>91109</xdr:rowOff>
    </xdr:to>
    <xdr:sp macro="" textlink="">
      <xdr:nvSpPr>
        <xdr:cNvPr id="20" name="Rectangle 13">
          <a:extLst>
            <a:ext uri="{FF2B5EF4-FFF2-40B4-BE49-F238E27FC236}">
              <a16:creationId xmlns:a16="http://schemas.microsoft.com/office/drawing/2014/main" id="{F1D8D379-500B-4173-84EC-CD2A9249D2B8}"/>
            </a:ext>
          </a:extLst>
        </xdr:cNvPr>
        <xdr:cNvSpPr>
          <a:spLocks noChangeArrowheads="1"/>
        </xdr:cNvSpPr>
      </xdr:nvSpPr>
      <xdr:spPr bwMode="auto">
        <a:xfrm>
          <a:off x="312668" y="8282610"/>
          <a:ext cx="2157205" cy="66260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3. Absorbance values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Enter absorbance values for the samples.</a:t>
          </a:r>
          <a:endParaRPr lang="en-GB"/>
        </a:p>
      </xdr:txBody>
    </xdr:sp>
    <xdr:clientData/>
  </xdr:twoCellAnchor>
  <xdr:twoCellAnchor>
    <xdr:from>
      <xdr:col>7</xdr:col>
      <xdr:colOff>355978</xdr:colOff>
      <xdr:row>32</xdr:row>
      <xdr:rowOff>0</xdr:rowOff>
    </xdr:from>
    <xdr:to>
      <xdr:col>12</xdr:col>
      <xdr:colOff>662609</xdr:colOff>
      <xdr:row>35</xdr:row>
      <xdr:rowOff>45969</xdr:rowOff>
    </xdr:to>
    <xdr:sp macro="" textlink="">
      <xdr:nvSpPr>
        <xdr:cNvPr id="21" name="Rectangle 65">
          <a:extLst>
            <a:ext uri="{FF2B5EF4-FFF2-40B4-BE49-F238E27FC236}">
              <a16:creationId xmlns:a16="http://schemas.microsoft.com/office/drawing/2014/main" id="{715E994B-CAB4-46E0-801F-5BB2047AD7D4}"/>
            </a:ext>
          </a:extLst>
        </xdr:cNvPr>
        <xdr:cNvSpPr>
          <a:spLocks noChangeArrowheads="1"/>
        </xdr:cNvSpPr>
      </xdr:nvSpPr>
      <xdr:spPr bwMode="auto">
        <a:xfrm>
          <a:off x="4464152" y="7893326"/>
          <a:ext cx="3470587" cy="61746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5.  Sample concentration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Enter the concentration in g/L of original sample material prior to analysis.</a:t>
          </a:r>
          <a:endParaRPr lang="en-GB"/>
        </a:p>
      </xdr:txBody>
    </xdr:sp>
    <xdr:clientData/>
  </xdr:twoCellAnchor>
  <xdr:twoCellAnchor>
    <xdr:from>
      <xdr:col>2</xdr:col>
      <xdr:colOff>47625</xdr:colOff>
      <xdr:row>38</xdr:row>
      <xdr:rowOff>66676</xdr:rowOff>
    </xdr:from>
    <xdr:to>
      <xdr:col>5</xdr:col>
      <xdr:colOff>390525</xdr:colOff>
      <xdr:row>42</xdr:row>
      <xdr:rowOff>99392</xdr:rowOff>
    </xdr:to>
    <xdr:sp macro="" textlink="">
      <xdr:nvSpPr>
        <xdr:cNvPr id="22" name="Rectangle 88">
          <a:extLst>
            <a:ext uri="{FF2B5EF4-FFF2-40B4-BE49-F238E27FC236}">
              <a16:creationId xmlns:a16="http://schemas.microsoft.com/office/drawing/2014/main" id="{290212A9-C83D-46D1-92E9-6B30C0E9D41B}"/>
            </a:ext>
          </a:extLst>
        </xdr:cNvPr>
        <xdr:cNvSpPr>
          <a:spLocks noChangeArrowheads="1"/>
        </xdr:cNvSpPr>
      </xdr:nvSpPr>
      <xdr:spPr bwMode="auto">
        <a:xfrm>
          <a:off x="312668" y="9103002"/>
          <a:ext cx="2662031" cy="79471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4. Sample volume and dilution factor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a sample volume other than 0.2 mL or a dilution factor other than 50 is used, enter the new values.</a:t>
          </a:r>
          <a:endParaRPr lang="en-GB"/>
        </a:p>
      </xdr:txBody>
    </xdr:sp>
    <xdr:clientData/>
  </xdr:twoCellAnchor>
  <xdr:twoCellAnchor>
    <xdr:from>
      <xdr:col>8</xdr:col>
      <xdr:colOff>533400</xdr:colOff>
      <xdr:row>15</xdr:row>
      <xdr:rowOff>57150</xdr:rowOff>
    </xdr:from>
    <xdr:to>
      <xdr:col>15</xdr:col>
      <xdr:colOff>495300</xdr:colOff>
      <xdr:row>17</xdr:row>
      <xdr:rowOff>47625</xdr:rowOff>
    </xdr:to>
    <xdr:sp macro="" textlink="">
      <xdr:nvSpPr>
        <xdr:cNvPr id="23" name="Rectangle 11">
          <a:extLst>
            <a:ext uri="{FF2B5EF4-FFF2-40B4-BE49-F238E27FC236}">
              <a16:creationId xmlns:a16="http://schemas.microsoft.com/office/drawing/2014/main" id="{EE029013-8E04-4A70-AD20-C24FC1DFF29F}"/>
            </a:ext>
          </a:extLst>
        </xdr:cNvPr>
        <xdr:cNvSpPr>
          <a:spLocks noChangeArrowheads="1"/>
        </xdr:cNvSpPr>
      </xdr:nvSpPr>
      <xdr:spPr bwMode="auto">
        <a:xfrm>
          <a:off x="5410200" y="3562350"/>
          <a:ext cx="4000500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2. Insert absorbance values for the blanks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duplicate blanks have been performed, insert both sets of data and the program will automatically use the average values. If a single set of values are input, these will be used.  </a:t>
          </a:r>
          <a:endParaRPr lang="en-GB"/>
        </a:p>
      </xdr:txBody>
    </xdr:sp>
    <xdr:clientData/>
  </xdr:twoCellAnchor>
  <xdr:twoCellAnchor>
    <xdr:from>
      <xdr:col>5</xdr:col>
      <xdr:colOff>495300</xdr:colOff>
      <xdr:row>16</xdr:row>
      <xdr:rowOff>247650</xdr:rowOff>
    </xdr:from>
    <xdr:to>
      <xdr:col>8</xdr:col>
      <xdr:colOff>533400</xdr:colOff>
      <xdr:row>21</xdr:row>
      <xdr:rowOff>114300</xdr:rowOff>
    </xdr:to>
    <xdr:cxnSp macro="">
      <xdr:nvCxnSpPr>
        <xdr:cNvPr id="14893" name="AutoShape 104">
          <a:extLst>
            <a:ext uri="{FF2B5EF4-FFF2-40B4-BE49-F238E27FC236}">
              <a16:creationId xmlns:a16="http://schemas.microsoft.com/office/drawing/2014/main" id="{D2C48DC7-ECD1-42DB-ACD3-CB1066B33441}"/>
            </a:ext>
          </a:extLst>
        </xdr:cNvPr>
        <xdr:cNvCxnSpPr>
          <a:cxnSpLocks noChangeShapeType="1"/>
          <a:stCxn id="23" idx="1"/>
        </xdr:cNvCxnSpPr>
      </xdr:nvCxnSpPr>
      <xdr:spPr bwMode="auto">
        <a:xfrm flipH="1">
          <a:off x="3086100" y="4324350"/>
          <a:ext cx="2324100" cy="138112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390525</xdr:colOff>
      <xdr:row>29</xdr:row>
      <xdr:rowOff>76200</xdr:rowOff>
    </xdr:from>
    <xdr:to>
      <xdr:col>7</xdr:col>
      <xdr:colOff>504825</xdr:colOff>
      <xdr:row>40</xdr:row>
      <xdr:rowOff>85725</xdr:rowOff>
    </xdr:to>
    <xdr:cxnSp macro="">
      <xdr:nvCxnSpPr>
        <xdr:cNvPr id="14894" name="AutoShape 105">
          <a:extLst>
            <a:ext uri="{FF2B5EF4-FFF2-40B4-BE49-F238E27FC236}">
              <a16:creationId xmlns:a16="http://schemas.microsoft.com/office/drawing/2014/main" id="{1F21E4EB-1973-4A09-92EA-79E927123FEB}"/>
            </a:ext>
          </a:extLst>
        </xdr:cNvPr>
        <xdr:cNvCxnSpPr>
          <a:cxnSpLocks noChangeShapeType="1"/>
          <a:stCxn id="22" idx="3"/>
        </xdr:cNvCxnSpPr>
      </xdr:nvCxnSpPr>
      <xdr:spPr bwMode="auto">
        <a:xfrm flipV="1">
          <a:off x="2981325" y="7762875"/>
          <a:ext cx="1638300" cy="210502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10</xdr:col>
      <xdr:colOff>447675</xdr:colOff>
      <xdr:row>28</xdr:row>
      <xdr:rowOff>95250</xdr:rowOff>
    </xdr:from>
    <xdr:to>
      <xdr:col>14</xdr:col>
      <xdr:colOff>361950</xdr:colOff>
      <xdr:row>32</xdr:row>
      <xdr:rowOff>0</xdr:rowOff>
    </xdr:to>
    <xdr:cxnSp macro="">
      <xdr:nvCxnSpPr>
        <xdr:cNvPr id="14895" name="AutoShape 106">
          <a:extLst>
            <a:ext uri="{FF2B5EF4-FFF2-40B4-BE49-F238E27FC236}">
              <a16:creationId xmlns:a16="http://schemas.microsoft.com/office/drawing/2014/main" id="{9F122A9C-D2DE-4BF2-9CBD-0DE7D9E5A1D9}"/>
            </a:ext>
          </a:extLst>
        </xdr:cNvPr>
        <xdr:cNvCxnSpPr>
          <a:cxnSpLocks noChangeShapeType="1"/>
          <a:stCxn id="21" idx="0"/>
        </xdr:cNvCxnSpPr>
      </xdr:nvCxnSpPr>
      <xdr:spPr bwMode="auto">
        <a:xfrm flipV="1">
          <a:off x="6200775" y="7591425"/>
          <a:ext cx="2314575" cy="6667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11</xdr:col>
      <xdr:colOff>180975</xdr:colOff>
      <xdr:row>26</xdr:row>
      <xdr:rowOff>47625</xdr:rowOff>
    </xdr:from>
    <xdr:to>
      <xdr:col>11</xdr:col>
      <xdr:colOff>266700</xdr:colOff>
      <xdr:row>26</xdr:row>
      <xdr:rowOff>171450</xdr:rowOff>
    </xdr:to>
    <xdr:sp macro="" textlink="">
      <xdr:nvSpPr>
        <xdr:cNvPr id="14896" name="AutoShape 11">
          <a:extLst>
            <a:ext uri="{FF2B5EF4-FFF2-40B4-BE49-F238E27FC236}">
              <a16:creationId xmlns:a16="http://schemas.microsoft.com/office/drawing/2014/main" id="{9F974B39-C5A4-41C9-8A78-51D32197F62F}"/>
            </a:ext>
          </a:extLst>
        </xdr:cNvPr>
        <xdr:cNvSpPr>
          <a:spLocks noChangeArrowheads="1"/>
        </xdr:cNvSpPr>
      </xdr:nvSpPr>
      <xdr:spPr bwMode="auto">
        <a:xfrm>
          <a:off x="6696075" y="6591300"/>
          <a:ext cx="85725" cy="12382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381000</xdr:colOff>
      <xdr:row>18</xdr:row>
      <xdr:rowOff>95250</xdr:rowOff>
    </xdr:from>
    <xdr:to>
      <xdr:col>15</xdr:col>
      <xdr:colOff>85725</xdr:colOff>
      <xdr:row>18</xdr:row>
      <xdr:rowOff>95250</xdr:rowOff>
    </xdr:to>
    <xdr:sp macro="" textlink="">
      <xdr:nvSpPr>
        <xdr:cNvPr id="14897" name="Line 29">
          <a:extLst>
            <a:ext uri="{FF2B5EF4-FFF2-40B4-BE49-F238E27FC236}">
              <a16:creationId xmlns:a16="http://schemas.microsoft.com/office/drawing/2014/main" id="{0C88F932-CF3B-413C-B8F1-42675A575AE5}"/>
            </a:ext>
          </a:extLst>
        </xdr:cNvPr>
        <xdr:cNvSpPr>
          <a:spLocks noChangeShapeType="1"/>
        </xdr:cNvSpPr>
      </xdr:nvSpPr>
      <xdr:spPr bwMode="auto">
        <a:xfrm>
          <a:off x="8534400" y="4943475"/>
          <a:ext cx="466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381000</xdr:colOff>
      <xdr:row>18</xdr:row>
      <xdr:rowOff>95250</xdr:rowOff>
    </xdr:from>
    <xdr:to>
      <xdr:col>15</xdr:col>
      <xdr:colOff>66675</xdr:colOff>
      <xdr:row>18</xdr:row>
      <xdr:rowOff>95250</xdr:rowOff>
    </xdr:to>
    <xdr:sp macro="" textlink="">
      <xdr:nvSpPr>
        <xdr:cNvPr id="14898" name="Line 30">
          <a:extLst>
            <a:ext uri="{FF2B5EF4-FFF2-40B4-BE49-F238E27FC236}">
              <a16:creationId xmlns:a16="http://schemas.microsoft.com/office/drawing/2014/main" id="{F2894F49-8513-4FA5-BFA4-702A4021DDE3}"/>
            </a:ext>
          </a:extLst>
        </xdr:cNvPr>
        <xdr:cNvSpPr>
          <a:spLocks noChangeShapeType="1"/>
        </xdr:cNvSpPr>
      </xdr:nvSpPr>
      <xdr:spPr bwMode="auto">
        <a:xfrm flipH="1">
          <a:off x="8534400" y="4943475"/>
          <a:ext cx="4476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381000</xdr:colOff>
      <xdr:row>18</xdr:row>
      <xdr:rowOff>114300</xdr:rowOff>
    </xdr:from>
    <xdr:to>
      <xdr:col>15</xdr:col>
      <xdr:colOff>180975</xdr:colOff>
      <xdr:row>18</xdr:row>
      <xdr:rowOff>114300</xdr:rowOff>
    </xdr:to>
    <xdr:sp macro="" textlink="">
      <xdr:nvSpPr>
        <xdr:cNvPr id="14899" name="Line 31">
          <a:extLst>
            <a:ext uri="{FF2B5EF4-FFF2-40B4-BE49-F238E27FC236}">
              <a16:creationId xmlns:a16="http://schemas.microsoft.com/office/drawing/2014/main" id="{667D91D7-7E2B-498B-8397-7EBD982AD12A}"/>
            </a:ext>
          </a:extLst>
        </xdr:cNvPr>
        <xdr:cNvSpPr>
          <a:spLocks noChangeShapeType="1"/>
        </xdr:cNvSpPr>
      </xdr:nvSpPr>
      <xdr:spPr bwMode="auto">
        <a:xfrm flipH="1">
          <a:off x="8534400" y="4962525"/>
          <a:ext cx="5619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5</xdr:col>
      <xdr:colOff>400050</xdr:colOff>
      <xdr:row>16</xdr:row>
      <xdr:rowOff>190500</xdr:rowOff>
    </xdr:from>
    <xdr:to>
      <xdr:col>5</xdr:col>
      <xdr:colOff>409575</xdr:colOff>
      <xdr:row>17</xdr:row>
      <xdr:rowOff>114300</xdr:rowOff>
    </xdr:to>
    <xdr:cxnSp macro="">
      <xdr:nvCxnSpPr>
        <xdr:cNvPr id="14900" name="AutoShape 98">
          <a:extLst>
            <a:ext uri="{FF2B5EF4-FFF2-40B4-BE49-F238E27FC236}">
              <a16:creationId xmlns:a16="http://schemas.microsoft.com/office/drawing/2014/main" id="{9D9A7E09-A757-445B-AD73-03E6B24DD277}"/>
            </a:ext>
          </a:extLst>
        </xdr:cNvPr>
        <xdr:cNvCxnSpPr>
          <a:cxnSpLocks noChangeShapeType="1"/>
          <a:stCxn id="4" idx="2"/>
        </xdr:cNvCxnSpPr>
      </xdr:nvCxnSpPr>
      <xdr:spPr bwMode="auto">
        <a:xfrm flipH="1">
          <a:off x="2990850" y="4267200"/>
          <a:ext cx="9525" cy="50482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14</xdr:col>
      <xdr:colOff>268183</xdr:colOff>
      <xdr:row>32</xdr:row>
      <xdr:rowOff>0</xdr:rowOff>
    </xdr:from>
    <xdr:to>
      <xdr:col>19</xdr:col>
      <xdr:colOff>574814</xdr:colOff>
      <xdr:row>35</xdr:row>
      <xdr:rowOff>45969</xdr:rowOff>
    </xdr:to>
    <xdr:sp macro="" textlink="">
      <xdr:nvSpPr>
        <xdr:cNvPr id="63" name="Rectangle 65">
          <a:extLst>
            <a:ext uri="{FF2B5EF4-FFF2-40B4-BE49-F238E27FC236}">
              <a16:creationId xmlns:a16="http://schemas.microsoft.com/office/drawing/2014/main" id="{617308D1-B28B-4BF5-B47E-D58A7B91132A}"/>
            </a:ext>
          </a:extLst>
        </xdr:cNvPr>
        <xdr:cNvSpPr>
          <a:spLocks noChangeArrowheads="1"/>
        </xdr:cNvSpPr>
      </xdr:nvSpPr>
      <xdr:spPr bwMode="auto">
        <a:xfrm>
          <a:off x="8418270" y="7893326"/>
          <a:ext cx="3470587" cy="61746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6.  Dry weight / fresh weight basis 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To calculate dry weight or fresh weight basis enter the fresh weight and dry weight of the sample.</a:t>
          </a:r>
          <a:endParaRPr lang="en-GB"/>
        </a:p>
      </xdr:txBody>
    </xdr:sp>
    <xdr:clientData/>
  </xdr:twoCellAnchor>
  <xdr:twoCellAnchor>
    <xdr:from>
      <xdr:col>17</xdr:col>
      <xdr:colOff>361950</xdr:colOff>
      <xdr:row>28</xdr:row>
      <xdr:rowOff>133350</xdr:rowOff>
    </xdr:from>
    <xdr:to>
      <xdr:col>17</xdr:col>
      <xdr:colOff>733425</xdr:colOff>
      <xdr:row>32</xdr:row>
      <xdr:rowOff>0</xdr:rowOff>
    </xdr:to>
    <xdr:cxnSp macro="">
      <xdr:nvCxnSpPr>
        <xdr:cNvPr id="14902" name="AutoShape 106">
          <a:extLst>
            <a:ext uri="{FF2B5EF4-FFF2-40B4-BE49-F238E27FC236}">
              <a16:creationId xmlns:a16="http://schemas.microsoft.com/office/drawing/2014/main" id="{56FD775B-180C-44BE-8273-CDB0040B2A80}"/>
            </a:ext>
          </a:extLst>
        </xdr:cNvPr>
        <xdr:cNvCxnSpPr>
          <a:cxnSpLocks noChangeShapeType="1"/>
          <a:stCxn id="63" idx="0"/>
        </xdr:cNvCxnSpPr>
      </xdr:nvCxnSpPr>
      <xdr:spPr bwMode="auto">
        <a:xfrm flipV="1">
          <a:off x="10153650" y="7629525"/>
          <a:ext cx="371475" cy="6286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absolute">
    <xdr:from>
      <xdr:col>2</xdr:col>
      <xdr:colOff>74067</xdr:colOff>
      <xdr:row>11</xdr:row>
      <xdr:rowOff>41234</xdr:rowOff>
    </xdr:from>
    <xdr:to>
      <xdr:col>4</xdr:col>
      <xdr:colOff>649708</xdr:colOff>
      <xdr:row>12</xdr:row>
      <xdr:rowOff>12659</xdr:rowOff>
    </xdr:to>
    <xdr:sp macro="" textlink="">
      <xdr:nvSpPr>
        <xdr:cNvPr id="68" name="Text Box 4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26E086C-165B-4785-A613-7C72C45FE18E}"/>
            </a:ext>
          </a:extLst>
        </xdr:cNvPr>
        <xdr:cNvSpPr txBox="1">
          <a:spLocks noChangeArrowheads="1"/>
        </xdr:cNvSpPr>
      </xdr:nvSpPr>
      <xdr:spPr bwMode="auto">
        <a:xfrm>
          <a:off x="340767" y="3603584"/>
          <a:ext cx="2137741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 (Fresh Samples) </a:t>
          </a:r>
          <a:endParaRPr lang="en-GB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180975</xdr:colOff>
      <xdr:row>12</xdr:row>
      <xdr:rowOff>47625</xdr:rowOff>
    </xdr:from>
    <xdr:to>
      <xdr:col>12</xdr:col>
      <xdr:colOff>266700</xdr:colOff>
      <xdr:row>12</xdr:row>
      <xdr:rowOff>171450</xdr:rowOff>
    </xdr:to>
    <xdr:sp macro="" textlink="">
      <xdr:nvSpPr>
        <xdr:cNvPr id="2332" name="AutoShape 11">
          <a:extLst>
            <a:ext uri="{FF2B5EF4-FFF2-40B4-BE49-F238E27FC236}">
              <a16:creationId xmlns:a16="http://schemas.microsoft.com/office/drawing/2014/main" id="{3EAB790A-134E-4256-A41E-1DFA677743B4}"/>
            </a:ext>
          </a:extLst>
        </xdr:cNvPr>
        <xdr:cNvSpPr>
          <a:spLocks noChangeArrowheads="1"/>
        </xdr:cNvSpPr>
      </xdr:nvSpPr>
      <xdr:spPr bwMode="auto">
        <a:xfrm>
          <a:off x="5591175" y="3371850"/>
          <a:ext cx="85725" cy="12382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23</xdr:col>
      <xdr:colOff>133350</xdr:colOff>
      <xdr:row>3</xdr:row>
      <xdr:rowOff>114300</xdr:rowOff>
    </xdr:from>
    <xdr:to>
      <xdr:col>25</xdr:col>
      <xdr:colOff>47625</xdr:colOff>
      <xdr:row>4</xdr:row>
      <xdr:rowOff>104775</xdr:rowOff>
    </xdr:to>
    <xdr:sp macro="" textlink="">
      <xdr:nvSpPr>
        <xdr:cNvPr id="2075" name="Text Box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E47F63-E6F1-4E4D-BF0F-FD193010C8E9}"/>
            </a:ext>
          </a:extLst>
        </xdr:cNvPr>
        <xdr:cNvSpPr txBox="1">
          <a:spLocks noChangeArrowheads="1"/>
        </xdr:cNvSpPr>
      </xdr:nvSpPr>
      <xdr:spPr bwMode="auto">
        <a:xfrm>
          <a:off x="10344150" y="1666875"/>
          <a:ext cx="73342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GB"/>
        </a:p>
      </xdr:txBody>
    </xdr:sp>
    <xdr:clientData fPrintsWithSheet="0"/>
  </xdr:twoCellAnchor>
  <xdr:twoCellAnchor>
    <xdr:from>
      <xdr:col>23</xdr:col>
      <xdr:colOff>133350</xdr:colOff>
      <xdr:row>4</xdr:row>
      <xdr:rowOff>114300</xdr:rowOff>
    </xdr:from>
    <xdr:to>
      <xdr:col>25</xdr:col>
      <xdr:colOff>47625</xdr:colOff>
      <xdr:row>5</xdr:row>
      <xdr:rowOff>133350</xdr:rowOff>
    </xdr:to>
    <xdr:sp macro="" textlink="">
      <xdr:nvSpPr>
        <xdr:cNvPr id="2076" name="Text Box 2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8ECC15-A13E-471C-891B-664689D6FDAB}"/>
            </a:ext>
          </a:extLst>
        </xdr:cNvPr>
        <xdr:cNvSpPr txBox="1">
          <a:spLocks noChangeArrowheads="1"/>
        </xdr:cNvSpPr>
      </xdr:nvSpPr>
      <xdr:spPr bwMode="auto">
        <a:xfrm>
          <a:off x="10344150" y="1857375"/>
          <a:ext cx="7334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>
    <xdr:from>
      <xdr:col>16</xdr:col>
      <xdr:colOff>381000</xdr:colOff>
      <xdr:row>4</xdr:row>
      <xdr:rowOff>95250</xdr:rowOff>
    </xdr:from>
    <xdr:to>
      <xdr:col>18</xdr:col>
      <xdr:colOff>85725</xdr:colOff>
      <xdr:row>4</xdr:row>
      <xdr:rowOff>95250</xdr:rowOff>
    </xdr:to>
    <xdr:sp macro="" textlink="">
      <xdr:nvSpPr>
        <xdr:cNvPr id="2335" name="Line 29">
          <a:extLst>
            <a:ext uri="{FF2B5EF4-FFF2-40B4-BE49-F238E27FC236}">
              <a16:creationId xmlns:a16="http://schemas.microsoft.com/office/drawing/2014/main" id="{297F63AA-47D0-44ED-B6C0-DA5851B38B27}"/>
            </a:ext>
          </a:extLst>
        </xdr:cNvPr>
        <xdr:cNvSpPr>
          <a:spLocks noChangeShapeType="1"/>
        </xdr:cNvSpPr>
      </xdr:nvSpPr>
      <xdr:spPr bwMode="auto">
        <a:xfrm>
          <a:off x="7467600" y="1838325"/>
          <a:ext cx="3714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16</xdr:col>
      <xdr:colOff>381000</xdr:colOff>
      <xdr:row>4</xdr:row>
      <xdr:rowOff>95250</xdr:rowOff>
    </xdr:from>
    <xdr:to>
      <xdr:col>18</xdr:col>
      <xdr:colOff>66675</xdr:colOff>
      <xdr:row>4</xdr:row>
      <xdr:rowOff>95250</xdr:rowOff>
    </xdr:to>
    <xdr:sp macro="" textlink="">
      <xdr:nvSpPr>
        <xdr:cNvPr id="2336" name="Line 30">
          <a:extLst>
            <a:ext uri="{FF2B5EF4-FFF2-40B4-BE49-F238E27FC236}">
              <a16:creationId xmlns:a16="http://schemas.microsoft.com/office/drawing/2014/main" id="{3D6E807C-E2EC-46A1-B53B-2AFF5A1A99C6}"/>
            </a:ext>
          </a:extLst>
        </xdr:cNvPr>
        <xdr:cNvSpPr>
          <a:spLocks noChangeShapeType="1"/>
        </xdr:cNvSpPr>
      </xdr:nvSpPr>
      <xdr:spPr bwMode="auto">
        <a:xfrm flipH="1">
          <a:off x="7467600" y="1838325"/>
          <a:ext cx="3524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16</xdr:col>
      <xdr:colOff>381000</xdr:colOff>
      <xdr:row>4</xdr:row>
      <xdr:rowOff>114300</xdr:rowOff>
    </xdr:from>
    <xdr:to>
      <xdr:col>18</xdr:col>
      <xdr:colOff>180975</xdr:colOff>
      <xdr:row>4</xdr:row>
      <xdr:rowOff>114300</xdr:rowOff>
    </xdr:to>
    <xdr:sp macro="" textlink="">
      <xdr:nvSpPr>
        <xdr:cNvPr id="2337" name="Line 31">
          <a:extLst>
            <a:ext uri="{FF2B5EF4-FFF2-40B4-BE49-F238E27FC236}">
              <a16:creationId xmlns:a16="http://schemas.microsoft.com/office/drawing/2014/main" id="{2E8E62E7-527A-4EC0-9F76-A5F487C55251}"/>
            </a:ext>
          </a:extLst>
        </xdr:cNvPr>
        <xdr:cNvSpPr>
          <a:spLocks noChangeShapeType="1"/>
        </xdr:cNvSpPr>
      </xdr:nvSpPr>
      <xdr:spPr bwMode="auto">
        <a:xfrm flipH="1">
          <a:off x="7467600" y="1857375"/>
          <a:ext cx="466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</xdr:col>
      <xdr:colOff>19050</xdr:colOff>
      <xdr:row>93</xdr:row>
      <xdr:rowOff>171450</xdr:rowOff>
    </xdr:from>
    <xdr:to>
      <xdr:col>4</xdr:col>
      <xdr:colOff>114300</xdr:colOff>
      <xdr:row>94</xdr:row>
      <xdr:rowOff>161925</xdr:rowOff>
    </xdr:to>
    <xdr:sp macro="" textlink="">
      <xdr:nvSpPr>
        <xdr:cNvPr id="2081" name="Text Box 3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2B4A6BC-5A0F-4D72-AAEF-B1844E62E5F7}"/>
            </a:ext>
          </a:extLst>
        </xdr:cNvPr>
        <xdr:cNvSpPr txBox="1">
          <a:spLocks noChangeArrowheads="1"/>
        </xdr:cNvSpPr>
      </xdr:nvSpPr>
      <xdr:spPr bwMode="auto">
        <a:xfrm>
          <a:off x="123825" y="19535775"/>
          <a:ext cx="131445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 fPrintsWithSheet="0"/>
  </xdr:twoCellAnchor>
  <xdr:twoCellAnchor editAs="oneCell">
    <xdr:from>
      <xdr:col>1</xdr:col>
      <xdr:colOff>0</xdr:colOff>
      <xdr:row>1</xdr:row>
      <xdr:rowOff>0</xdr:rowOff>
    </xdr:from>
    <xdr:to>
      <xdr:col>27</xdr:col>
      <xdr:colOff>0</xdr:colOff>
      <xdr:row>2</xdr:row>
      <xdr:rowOff>121768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0DA6A8-04D9-4098-A48E-379BCD445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9" y="100853"/>
          <a:ext cx="11934265" cy="19371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180975</xdr:colOff>
      <xdr:row>12</xdr:row>
      <xdr:rowOff>47625</xdr:rowOff>
    </xdr:from>
    <xdr:to>
      <xdr:col>12</xdr:col>
      <xdr:colOff>266700</xdr:colOff>
      <xdr:row>12</xdr:row>
      <xdr:rowOff>171450</xdr:rowOff>
    </xdr:to>
    <xdr:sp macro="" textlink="">
      <xdr:nvSpPr>
        <xdr:cNvPr id="12506" name="AutoShape 11">
          <a:extLst>
            <a:ext uri="{FF2B5EF4-FFF2-40B4-BE49-F238E27FC236}">
              <a16:creationId xmlns:a16="http://schemas.microsoft.com/office/drawing/2014/main" id="{523156DD-A949-464C-A399-67C33227CC3D}"/>
            </a:ext>
          </a:extLst>
        </xdr:cNvPr>
        <xdr:cNvSpPr>
          <a:spLocks noChangeArrowheads="1"/>
        </xdr:cNvSpPr>
      </xdr:nvSpPr>
      <xdr:spPr bwMode="auto">
        <a:xfrm>
          <a:off x="5591175" y="3371850"/>
          <a:ext cx="85725" cy="12382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23</xdr:col>
      <xdr:colOff>133350</xdr:colOff>
      <xdr:row>3</xdr:row>
      <xdr:rowOff>114300</xdr:rowOff>
    </xdr:from>
    <xdr:to>
      <xdr:col>25</xdr:col>
      <xdr:colOff>47625</xdr:colOff>
      <xdr:row>4</xdr:row>
      <xdr:rowOff>104775</xdr:rowOff>
    </xdr:to>
    <xdr:sp macro="" textlink="">
      <xdr:nvSpPr>
        <xdr:cNvPr id="5" name="Text Box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929AD5-05AC-4DF5-A0F2-806B76D1D1BB}"/>
            </a:ext>
          </a:extLst>
        </xdr:cNvPr>
        <xdr:cNvSpPr txBox="1">
          <a:spLocks noChangeArrowheads="1"/>
        </xdr:cNvSpPr>
      </xdr:nvSpPr>
      <xdr:spPr bwMode="auto">
        <a:xfrm>
          <a:off x="10344150" y="1666875"/>
          <a:ext cx="73342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GB"/>
        </a:p>
      </xdr:txBody>
    </xdr:sp>
    <xdr:clientData fPrintsWithSheet="0"/>
  </xdr:twoCellAnchor>
  <xdr:twoCellAnchor>
    <xdr:from>
      <xdr:col>23</xdr:col>
      <xdr:colOff>133350</xdr:colOff>
      <xdr:row>4</xdr:row>
      <xdr:rowOff>114300</xdr:rowOff>
    </xdr:from>
    <xdr:to>
      <xdr:col>25</xdr:col>
      <xdr:colOff>47625</xdr:colOff>
      <xdr:row>5</xdr:row>
      <xdr:rowOff>133350</xdr:rowOff>
    </xdr:to>
    <xdr:sp macro="" textlink="">
      <xdr:nvSpPr>
        <xdr:cNvPr id="6" name="Text Box 2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877D9A-B4AC-4596-A55A-D6EBF2E13305}"/>
            </a:ext>
          </a:extLst>
        </xdr:cNvPr>
        <xdr:cNvSpPr txBox="1">
          <a:spLocks noChangeArrowheads="1"/>
        </xdr:cNvSpPr>
      </xdr:nvSpPr>
      <xdr:spPr bwMode="auto">
        <a:xfrm>
          <a:off x="10344150" y="1857375"/>
          <a:ext cx="7334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>
    <xdr:from>
      <xdr:col>16</xdr:col>
      <xdr:colOff>381000</xdr:colOff>
      <xdr:row>4</xdr:row>
      <xdr:rowOff>95250</xdr:rowOff>
    </xdr:from>
    <xdr:to>
      <xdr:col>18</xdr:col>
      <xdr:colOff>85725</xdr:colOff>
      <xdr:row>4</xdr:row>
      <xdr:rowOff>95250</xdr:rowOff>
    </xdr:to>
    <xdr:sp macro="" textlink="">
      <xdr:nvSpPr>
        <xdr:cNvPr id="12509" name="Line 29">
          <a:extLst>
            <a:ext uri="{FF2B5EF4-FFF2-40B4-BE49-F238E27FC236}">
              <a16:creationId xmlns:a16="http://schemas.microsoft.com/office/drawing/2014/main" id="{2238F6AA-61BC-45C1-AFA5-F3439D8D2F11}"/>
            </a:ext>
          </a:extLst>
        </xdr:cNvPr>
        <xdr:cNvSpPr>
          <a:spLocks noChangeShapeType="1"/>
        </xdr:cNvSpPr>
      </xdr:nvSpPr>
      <xdr:spPr bwMode="auto">
        <a:xfrm>
          <a:off x="7467600" y="1838325"/>
          <a:ext cx="3714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16</xdr:col>
      <xdr:colOff>381000</xdr:colOff>
      <xdr:row>4</xdr:row>
      <xdr:rowOff>95250</xdr:rowOff>
    </xdr:from>
    <xdr:to>
      <xdr:col>18</xdr:col>
      <xdr:colOff>66675</xdr:colOff>
      <xdr:row>4</xdr:row>
      <xdr:rowOff>95250</xdr:rowOff>
    </xdr:to>
    <xdr:sp macro="" textlink="">
      <xdr:nvSpPr>
        <xdr:cNvPr id="12510" name="Line 30">
          <a:extLst>
            <a:ext uri="{FF2B5EF4-FFF2-40B4-BE49-F238E27FC236}">
              <a16:creationId xmlns:a16="http://schemas.microsoft.com/office/drawing/2014/main" id="{A9B0882E-9DDC-4DC1-B46E-EE3F0C30ED74}"/>
            </a:ext>
          </a:extLst>
        </xdr:cNvPr>
        <xdr:cNvSpPr>
          <a:spLocks noChangeShapeType="1"/>
        </xdr:cNvSpPr>
      </xdr:nvSpPr>
      <xdr:spPr bwMode="auto">
        <a:xfrm flipH="1">
          <a:off x="7467600" y="1838325"/>
          <a:ext cx="3524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16</xdr:col>
      <xdr:colOff>381000</xdr:colOff>
      <xdr:row>4</xdr:row>
      <xdr:rowOff>114300</xdr:rowOff>
    </xdr:from>
    <xdr:to>
      <xdr:col>18</xdr:col>
      <xdr:colOff>180975</xdr:colOff>
      <xdr:row>4</xdr:row>
      <xdr:rowOff>114300</xdr:rowOff>
    </xdr:to>
    <xdr:sp macro="" textlink="">
      <xdr:nvSpPr>
        <xdr:cNvPr id="12511" name="Line 31">
          <a:extLst>
            <a:ext uri="{FF2B5EF4-FFF2-40B4-BE49-F238E27FC236}">
              <a16:creationId xmlns:a16="http://schemas.microsoft.com/office/drawing/2014/main" id="{7CB73F1B-2246-4FF3-891B-F838273C1CA1}"/>
            </a:ext>
          </a:extLst>
        </xdr:cNvPr>
        <xdr:cNvSpPr>
          <a:spLocks noChangeShapeType="1"/>
        </xdr:cNvSpPr>
      </xdr:nvSpPr>
      <xdr:spPr bwMode="auto">
        <a:xfrm flipH="1">
          <a:off x="7467600" y="1857375"/>
          <a:ext cx="466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</xdr:col>
      <xdr:colOff>19050</xdr:colOff>
      <xdr:row>93</xdr:row>
      <xdr:rowOff>171450</xdr:rowOff>
    </xdr:from>
    <xdr:to>
      <xdr:col>4</xdr:col>
      <xdr:colOff>114300</xdr:colOff>
      <xdr:row>94</xdr:row>
      <xdr:rowOff>161925</xdr:rowOff>
    </xdr:to>
    <xdr:sp macro="" textlink="">
      <xdr:nvSpPr>
        <xdr:cNvPr id="10" name="Text Box 3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CBA85BD-9957-460A-A137-E0B9D2097975}"/>
            </a:ext>
          </a:extLst>
        </xdr:cNvPr>
        <xdr:cNvSpPr txBox="1">
          <a:spLocks noChangeArrowheads="1"/>
        </xdr:cNvSpPr>
      </xdr:nvSpPr>
      <xdr:spPr bwMode="auto">
        <a:xfrm>
          <a:off x="123825" y="19535775"/>
          <a:ext cx="131445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 fPrintsWithSheet="0"/>
  </xdr:twoCellAnchor>
  <xdr:twoCellAnchor editAs="oneCell">
    <xdr:from>
      <xdr:col>1</xdr:col>
      <xdr:colOff>0</xdr:colOff>
      <xdr:row>1</xdr:row>
      <xdr:rowOff>0</xdr:rowOff>
    </xdr:from>
    <xdr:to>
      <xdr:col>27</xdr:col>
      <xdr:colOff>0</xdr:colOff>
      <xdr:row>2</xdr:row>
      <xdr:rowOff>121768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20553BE-B1C6-45B2-99DD-82563B75B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9" y="100853"/>
          <a:ext cx="11934265" cy="193712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s2011\documents\Megazyme110315\Megazyme%20Working%20100226\MBD\Technical%20Information\Calculation%20Templates\Megacalc\K-PHYT_CAL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s2011\documents\Megazyme110315\Megazyme%20Working%20100226\MBD\Technical%20Information\Calculation%20Templates\Megacalc\K-INTDF_CALC%20(HMWDF_ext)%201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MegaCalc"/>
    </sheetNames>
    <sheetDataSet>
      <sheetData sheetId="0"/>
      <sheetData sheetId="1">
        <row r="8">
          <cell r="H8" t="e">
            <v>#DIV/0!</v>
          </cell>
          <cell r="I8" t="e">
            <v>#DIV/0!</v>
          </cell>
        </row>
        <row r="9">
          <cell r="E9">
            <v>0.5</v>
          </cell>
          <cell r="H9" t="e">
            <v>#DIV/0!</v>
          </cell>
          <cell r="I9" t="e">
            <v>#DIV/0!</v>
          </cell>
          <cell r="O9" t="e">
            <v>#DIV/0!</v>
          </cell>
          <cell r="Q9" t="str">
            <v/>
          </cell>
        </row>
        <row r="10">
          <cell r="E10">
            <v>2.5</v>
          </cell>
          <cell r="H10" t="e">
            <v>#DIV/0!</v>
          </cell>
          <cell r="I10" t="e">
            <v>#DIV/0!</v>
          </cell>
          <cell r="O10" t="e">
            <v>#DIV/0!</v>
          </cell>
          <cell r="Q10" t="str">
            <v/>
          </cell>
        </row>
        <row r="11">
          <cell r="E11">
            <v>5</v>
          </cell>
          <cell r="H11" t="e">
            <v>#DIV/0!</v>
          </cell>
          <cell r="I11" t="e">
            <v>#DIV/0!</v>
          </cell>
          <cell r="O11" t="e">
            <v>#DIV/0!</v>
          </cell>
          <cell r="Q11" t="str">
            <v/>
          </cell>
        </row>
        <row r="12">
          <cell r="E12">
            <v>7.5</v>
          </cell>
          <cell r="H12" t="e">
            <v>#DIV/0!</v>
          </cell>
          <cell r="I12" t="e">
            <v>#DIV/0!</v>
          </cell>
          <cell r="O12" t="e">
            <v>#DIV/0!</v>
          </cell>
          <cell r="Q12" t="str">
            <v/>
          </cell>
          <cell r="U12" t="str">
            <v/>
          </cell>
        </row>
        <row r="18">
          <cell r="G18">
            <v>1</v>
          </cell>
          <cell r="J18">
            <v>20</v>
          </cell>
          <cell r="L18">
            <v>0</v>
          </cell>
          <cell r="O18" t="e">
            <v>#VALUE!</v>
          </cell>
          <cell r="S18" t="e">
            <v>#VALUE!</v>
          </cell>
        </row>
        <row r="19">
          <cell r="G19">
            <v>1</v>
          </cell>
          <cell r="J19">
            <v>20</v>
          </cell>
          <cell r="L19">
            <v>0</v>
          </cell>
          <cell r="O19" t="e">
            <v>#VALUE!</v>
          </cell>
          <cell r="S19" t="e">
            <v>#VALUE!</v>
          </cell>
        </row>
        <row r="20">
          <cell r="G20">
            <v>1</v>
          </cell>
          <cell r="J20">
            <v>20</v>
          </cell>
          <cell r="L20">
            <v>0</v>
          </cell>
          <cell r="O20" t="e">
            <v>#VALUE!</v>
          </cell>
          <cell r="S20" t="e">
            <v>#VALUE!</v>
          </cell>
        </row>
        <row r="21">
          <cell r="G21">
            <v>1</v>
          </cell>
          <cell r="J21">
            <v>20</v>
          </cell>
          <cell r="L21">
            <v>0</v>
          </cell>
          <cell r="O21" t="e">
            <v>#VALUE!</v>
          </cell>
          <cell r="S21" t="e">
            <v>#VALUE!</v>
          </cell>
        </row>
        <row r="22">
          <cell r="G22">
            <v>1</v>
          </cell>
          <cell r="J22">
            <v>20</v>
          </cell>
          <cell r="L22">
            <v>0</v>
          </cell>
          <cell r="O22" t="e">
            <v>#VALUE!</v>
          </cell>
          <cell r="S22" t="e">
            <v>#VALUE!</v>
          </cell>
        </row>
        <row r="23">
          <cell r="G23">
            <v>1</v>
          </cell>
          <cell r="J23">
            <v>20</v>
          </cell>
          <cell r="L23">
            <v>0</v>
          </cell>
          <cell r="O23" t="e">
            <v>#VALUE!</v>
          </cell>
          <cell r="S23" t="e">
            <v>#VALUE!</v>
          </cell>
        </row>
        <row r="24">
          <cell r="G24">
            <v>1</v>
          </cell>
          <cell r="J24">
            <v>20</v>
          </cell>
          <cell r="L24">
            <v>0</v>
          </cell>
          <cell r="O24" t="e">
            <v>#VALUE!</v>
          </cell>
          <cell r="S24" t="e">
            <v>#VALUE!</v>
          </cell>
        </row>
        <row r="25">
          <cell r="G25">
            <v>1</v>
          </cell>
          <cell r="J25">
            <v>20</v>
          </cell>
          <cell r="L25">
            <v>0</v>
          </cell>
          <cell r="O25" t="e">
            <v>#VALUE!</v>
          </cell>
          <cell r="S25" t="e">
            <v>#VALUE!</v>
          </cell>
        </row>
        <row r="26">
          <cell r="G26">
            <v>1</v>
          </cell>
          <cell r="J26">
            <v>20</v>
          </cell>
          <cell r="L26">
            <v>0</v>
          </cell>
          <cell r="O26" t="e">
            <v>#VALUE!</v>
          </cell>
          <cell r="S26" t="e">
            <v>#VALUE!</v>
          </cell>
        </row>
        <row r="27">
          <cell r="G27">
            <v>1</v>
          </cell>
          <cell r="J27">
            <v>20</v>
          </cell>
          <cell r="L27">
            <v>0</v>
          </cell>
          <cell r="O27" t="e">
            <v>#VALUE!</v>
          </cell>
          <cell r="S27" t="e">
            <v>#VALUE!</v>
          </cell>
        </row>
        <row r="28">
          <cell r="G28">
            <v>1</v>
          </cell>
          <cell r="J28">
            <v>20</v>
          </cell>
          <cell r="L28">
            <v>0</v>
          </cell>
          <cell r="O28" t="e">
            <v>#VALUE!</v>
          </cell>
          <cell r="S28" t="e">
            <v>#VALUE!</v>
          </cell>
        </row>
        <row r="29">
          <cell r="G29">
            <v>1</v>
          </cell>
          <cell r="J29">
            <v>20</v>
          </cell>
          <cell r="L29">
            <v>0</v>
          </cell>
          <cell r="O29" t="e">
            <v>#VALUE!</v>
          </cell>
          <cell r="S29" t="e">
            <v>#VALUE!</v>
          </cell>
        </row>
        <row r="30">
          <cell r="G30">
            <v>1</v>
          </cell>
          <cell r="J30">
            <v>20</v>
          </cell>
          <cell r="L30">
            <v>0</v>
          </cell>
          <cell r="O30" t="e">
            <v>#VALUE!</v>
          </cell>
          <cell r="S30" t="e">
            <v>#VALUE!</v>
          </cell>
        </row>
        <row r="31">
          <cell r="G31">
            <v>1</v>
          </cell>
          <cell r="J31">
            <v>20</v>
          </cell>
          <cell r="L31">
            <v>0</v>
          </cell>
          <cell r="O31" t="e">
            <v>#VALUE!</v>
          </cell>
          <cell r="S31" t="e">
            <v>#VALUE!</v>
          </cell>
        </row>
        <row r="32">
          <cell r="G32">
            <v>1</v>
          </cell>
          <cell r="J32">
            <v>20</v>
          </cell>
          <cell r="L32">
            <v>0</v>
          </cell>
          <cell r="O32" t="e">
            <v>#VALUE!</v>
          </cell>
          <cell r="S32" t="e">
            <v>#VALUE!</v>
          </cell>
        </row>
        <row r="33">
          <cell r="G33">
            <v>1</v>
          </cell>
          <cell r="J33">
            <v>20</v>
          </cell>
          <cell r="L33">
            <v>0</v>
          </cell>
          <cell r="O33" t="e">
            <v>#VALUE!</v>
          </cell>
          <cell r="S33" t="e">
            <v>#VALUE!</v>
          </cell>
        </row>
        <row r="34">
          <cell r="G34">
            <v>1</v>
          </cell>
          <cell r="J34">
            <v>20</v>
          </cell>
          <cell r="L34">
            <v>0</v>
          </cell>
          <cell r="O34" t="e">
            <v>#VALUE!</v>
          </cell>
          <cell r="S34" t="e">
            <v>#VALUE!</v>
          </cell>
        </row>
        <row r="35">
          <cell r="G35">
            <v>1</v>
          </cell>
          <cell r="J35">
            <v>20</v>
          </cell>
          <cell r="L35">
            <v>0</v>
          </cell>
          <cell r="O35" t="e">
            <v>#VALUE!</v>
          </cell>
          <cell r="S35" t="e">
            <v>#VALUE!</v>
          </cell>
        </row>
        <row r="36">
          <cell r="G36">
            <v>1</v>
          </cell>
          <cell r="J36">
            <v>20</v>
          </cell>
          <cell r="L36">
            <v>0</v>
          </cell>
          <cell r="O36" t="e">
            <v>#VALUE!</v>
          </cell>
          <cell r="S36" t="e">
            <v>#VALUE!</v>
          </cell>
        </row>
        <row r="37">
          <cell r="G37">
            <v>1</v>
          </cell>
          <cell r="J37">
            <v>20</v>
          </cell>
          <cell r="L37">
            <v>0</v>
          </cell>
          <cell r="O37" t="e">
            <v>#VALUE!</v>
          </cell>
          <cell r="S37" t="e">
            <v>#VALUE!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alc HMWDF &amp; LMWSDF"/>
      <sheetName val="Summary HMWDF &amp; LMWSDF"/>
    </sheetNames>
    <sheetDataSet>
      <sheetData sheetId="0"/>
      <sheetData sheetId="1">
        <row r="4">
          <cell r="S4" t="str">
            <v>Manual</v>
          </cell>
        </row>
        <row r="5">
          <cell r="S5" t="str">
            <v>Inline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upportcs.megazyme.com/support/home" TargetMode="Externa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5"/>
  <sheetViews>
    <sheetView zoomScaleNormal="100" workbookViewId="0">
      <selection activeCell="S12" sqref="S12"/>
    </sheetView>
  </sheetViews>
  <sheetFormatPr defaultColWidth="12.28515625" defaultRowHeight="15" x14ac:dyDescent="0.3"/>
  <cols>
    <col min="1" max="1" width="2.28515625" style="82" customWidth="1"/>
    <col min="2" max="2" width="1.7109375" style="82" customWidth="1"/>
    <col min="3" max="3" width="7" style="90" customWidth="1"/>
    <col min="4" max="4" width="16.42578125" style="82" customWidth="1"/>
    <col min="5" max="9" width="11.42578125" style="82" customWidth="1"/>
    <col min="10" max="10" width="1.7109375" style="82" customWidth="1"/>
    <col min="11" max="13" width="11.42578125" style="82" customWidth="1"/>
    <col min="14" max="14" width="1.7109375" style="82" customWidth="1"/>
    <col min="15" max="15" width="11.42578125" style="82" customWidth="1"/>
    <col min="16" max="16" width="11.42578125" style="56" customWidth="1"/>
    <col min="17" max="17" width="1.7109375" style="82" customWidth="1"/>
    <col min="18" max="21" width="11.42578125" style="82" customWidth="1"/>
    <col min="22" max="22" width="1.7109375" style="82" customWidth="1"/>
    <col min="23" max="16384" width="12.28515625" style="120"/>
  </cols>
  <sheetData>
    <row r="1" spans="1:22" ht="7.7" customHeight="1" x14ac:dyDescent="0.3">
      <c r="A1" s="118"/>
      <c r="B1" s="118"/>
      <c r="C1" s="119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20"/>
      <c r="R1" s="120"/>
      <c r="S1" s="120"/>
      <c r="T1" s="120"/>
      <c r="U1" s="120"/>
      <c r="V1" s="120"/>
    </row>
    <row r="2" spans="1:22" ht="13.7" customHeight="1" x14ac:dyDescent="0.3">
      <c r="A2" s="55"/>
      <c r="B2" s="57"/>
      <c r="C2" s="58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91"/>
      <c r="P2" s="91"/>
      <c r="Q2" s="92"/>
      <c r="R2" s="92"/>
      <c r="S2" s="92"/>
      <c r="T2" s="92"/>
      <c r="U2" s="92"/>
      <c r="V2" s="92"/>
    </row>
    <row r="3" spans="1:22" ht="27" customHeight="1" x14ac:dyDescent="0.3">
      <c r="A3" s="55"/>
      <c r="B3" s="57"/>
      <c r="C3" s="58"/>
      <c r="D3" s="59"/>
      <c r="E3" s="59"/>
      <c r="F3" s="59"/>
      <c r="G3" s="59"/>
      <c r="H3" s="59"/>
      <c r="I3" s="59"/>
      <c r="J3" s="59"/>
      <c r="K3" s="59"/>
      <c r="L3" s="59"/>
      <c r="M3" s="83"/>
      <c r="N3" s="57"/>
      <c r="O3" s="91"/>
      <c r="P3" s="91"/>
      <c r="Q3" s="92"/>
      <c r="R3" s="92"/>
      <c r="S3" s="92"/>
      <c r="T3" s="92"/>
      <c r="U3" s="92"/>
      <c r="V3" s="92"/>
    </row>
    <row r="4" spans="1:22" ht="27" customHeight="1" x14ac:dyDescent="0.3">
      <c r="A4" s="55"/>
      <c r="B4" s="57"/>
      <c r="C4" s="58"/>
      <c r="D4" s="59"/>
      <c r="E4" s="59"/>
      <c r="F4" s="59"/>
      <c r="G4" s="59"/>
      <c r="H4" s="59"/>
      <c r="I4" s="59"/>
      <c r="J4" s="59"/>
      <c r="K4" s="59"/>
      <c r="L4" s="59"/>
      <c r="M4" s="83"/>
      <c r="N4" s="57"/>
      <c r="O4" s="91"/>
      <c r="P4" s="91"/>
      <c r="Q4" s="92"/>
      <c r="R4" s="92"/>
      <c r="S4" s="92"/>
      <c r="T4" s="92"/>
      <c r="U4" s="92"/>
      <c r="V4" s="92"/>
    </row>
    <row r="5" spans="1:22" ht="18.2" customHeight="1" x14ac:dyDescent="0.3">
      <c r="A5" s="55"/>
      <c r="B5" s="57"/>
      <c r="C5" s="60"/>
      <c r="D5" s="61"/>
      <c r="E5" s="61"/>
      <c r="F5" s="61"/>
      <c r="G5" s="61"/>
      <c r="H5" s="61"/>
      <c r="I5" s="61"/>
      <c r="J5" s="61"/>
      <c r="K5" s="61"/>
      <c r="L5" s="61"/>
      <c r="M5" s="83"/>
      <c r="N5" s="57"/>
      <c r="O5" s="91"/>
      <c r="P5" s="91"/>
      <c r="Q5" s="92"/>
      <c r="R5" s="92"/>
      <c r="S5" s="92"/>
      <c r="T5" s="92"/>
      <c r="U5" s="92"/>
      <c r="V5" s="92"/>
    </row>
    <row r="6" spans="1:22" ht="13.7" customHeight="1" x14ac:dyDescent="0.3">
      <c r="A6" s="55"/>
      <c r="B6" s="57"/>
      <c r="C6" s="60"/>
      <c r="D6" s="44"/>
      <c r="E6" s="44"/>
      <c r="F6" s="44"/>
      <c r="G6" s="44"/>
      <c r="H6" s="44"/>
      <c r="I6" s="44"/>
      <c r="J6" s="44"/>
      <c r="K6" s="44"/>
      <c r="L6" s="44"/>
      <c r="M6" s="83"/>
      <c r="N6" s="57"/>
      <c r="O6" s="91"/>
      <c r="P6" s="91"/>
      <c r="Q6" s="92"/>
      <c r="R6" s="92"/>
      <c r="S6" s="92"/>
      <c r="T6" s="92"/>
      <c r="U6" s="92"/>
      <c r="V6" s="92"/>
    </row>
    <row r="7" spans="1:22" s="118" customFormat="1" ht="80.25" customHeight="1" x14ac:dyDescent="0.4">
      <c r="A7" s="55"/>
      <c r="B7" s="57"/>
      <c r="C7" s="62" t="s">
        <v>31</v>
      </c>
      <c r="D7" s="63"/>
      <c r="E7" s="63"/>
      <c r="F7" s="63"/>
      <c r="G7" s="63"/>
      <c r="H7" s="63"/>
      <c r="I7" s="63"/>
      <c r="J7" s="63"/>
      <c r="K7" s="63"/>
      <c r="L7" s="63"/>
      <c r="M7" s="83"/>
      <c r="N7" s="57"/>
      <c r="O7" s="91"/>
      <c r="P7" s="91"/>
      <c r="Q7" s="91"/>
      <c r="R7" s="91"/>
      <c r="S7" s="91"/>
      <c r="T7" s="91"/>
      <c r="U7" s="91"/>
      <c r="V7" s="91"/>
    </row>
    <row r="8" spans="1:22" s="118" customFormat="1" ht="36.75" customHeight="1" x14ac:dyDescent="0.3">
      <c r="A8" s="55"/>
      <c r="B8" s="57"/>
      <c r="C8" s="122" t="s">
        <v>44</v>
      </c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57"/>
      <c r="O8" s="91"/>
      <c r="P8" s="91"/>
      <c r="Q8" s="91"/>
      <c r="R8" s="91"/>
      <c r="S8" s="91"/>
      <c r="T8" s="91"/>
      <c r="U8" s="91"/>
      <c r="V8" s="91"/>
    </row>
    <row r="9" spans="1:22" s="118" customFormat="1" ht="21" x14ac:dyDescent="0.4">
      <c r="A9" s="55"/>
      <c r="B9" s="57"/>
      <c r="C9" s="62" t="s">
        <v>32</v>
      </c>
      <c r="D9" s="64"/>
      <c r="E9" s="64"/>
      <c r="F9" s="64"/>
      <c r="G9" s="64"/>
      <c r="H9" s="64"/>
      <c r="I9" s="64"/>
      <c r="J9" s="64"/>
      <c r="K9" s="64"/>
      <c r="L9" s="64"/>
      <c r="M9" s="57"/>
      <c r="N9" s="57"/>
      <c r="O9" s="91"/>
      <c r="P9" s="91"/>
      <c r="Q9" s="91"/>
      <c r="R9" s="91"/>
      <c r="S9" s="91"/>
      <c r="T9" s="91"/>
      <c r="U9" s="91"/>
      <c r="V9" s="91"/>
    </row>
    <row r="10" spans="1:22" s="118" customFormat="1" ht="18" customHeight="1" x14ac:dyDescent="0.35">
      <c r="A10" s="55"/>
      <c r="B10" s="57"/>
      <c r="C10" s="65" t="s">
        <v>33</v>
      </c>
      <c r="D10" s="64"/>
      <c r="E10" s="64"/>
      <c r="F10" s="64"/>
      <c r="G10" s="64"/>
      <c r="H10" s="64"/>
      <c r="I10" s="64"/>
      <c r="J10" s="64"/>
      <c r="K10" s="64"/>
      <c r="L10" s="64"/>
      <c r="M10" s="57"/>
      <c r="N10" s="57"/>
      <c r="O10" s="91"/>
      <c r="P10" s="91"/>
      <c r="Q10" s="91"/>
      <c r="R10" s="91"/>
      <c r="S10" s="91"/>
      <c r="T10" s="91"/>
      <c r="U10" s="91"/>
      <c r="V10" s="91"/>
    </row>
    <row r="11" spans="1:22" s="118" customFormat="1" ht="18" customHeight="1" x14ac:dyDescent="0.35">
      <c r="A11" s="55"/>
      <c r="B11" s="57"/>
      <c r="C11" s="65" t="s">
        <v>34</v>
      </c>
      <c r="D11" s="64"/>
      <c r="E11" s="64"/>
      <c r="F11" s="64"/>
      <c r="G11" s="64"/>
      <c r="H11" s="64"/>
      <c r="I11" s="64"/>
      <c r="J11" s="64"/>
      <c r="K11" s="64"/>
      <c r="L11" s="64"/>
      <c r="M11" s="57"/>
      <c r="N11" s="57"/>
      <c r="O11" s="91"/>
      <c r="P11" s="91"/>
      <c r="Q11" s="91"/>
      <c r="R11" s="91"/>
      <c r="S11" s="91"/>
      <c r="T11" s="91"/>
      <c r="U11" s="91"/>
      <c r="V11" s="91"/>
    </row>
    <row r="12" spans="1:22" s="118" customFormat="1" ht="18" customHeight="1" x14ac:dyDescent="0.35">
      <c r="A12" s="55"/>
      <c r="B12" s="57"/>
      <c r="C12" s="65"/>
      <c r="D12" s="64"/>
      <c r="E12" s="64"/>
      <c r="F12" s="64"/>
      <c r="G12" s="64"/>
      <c r="H12" s="64"/>
      <c r="I12" s="64"/>
      <c r="J12" s="64"/>
      <c r="K12" s="64"/>
      <c r="L12" s="64"/>
      <c r="M12" s="57"/>
      <c r="N12" s="57"/>
      <c r="O12" s="91"/>
      <c r="P12" s="91"/>
      <c r="Q12" s="91"/>
      <c r="R12" s="91"/>
      <c r="S12" s="91"/>
      <c r="T12" s="91"/>
      <c r="U12" s="91"/>
      <c r="V12" s="91"/>
    </row>
    <row r="13" spans="1:22" s="118" customFormat="1" ht="18" customHeight="1" x14ac:dyDescent="0.35">
      <c r="A13" s="55"/>
      <c r="B13" s="57"/>
      <c r="C13" s="65"/>
      <c r="D13" s="64"/>
      <c r="E13" s="64"/>
      <c r="F13" s="64"/>
      <c r="G13" s="64"/>
      <c r="H13" s="64"/>
      <c r="I13" s="64"/>
      <c r="J13" s="64"/>
      <c r="K13" s="64"/>
      <c r="L13" s="64"/>
      <c r="M13" s="57"/>
      <c r="N13" s="57"/>
      <c r="O13" s="91"/>
      <c r="P13" s="91"/>
      <c r="Q13" s="91"/>
      <c r="R13" s="91"/>
      <c r="S13" s="91"/>
      <c r="T13" s="91"/>
      <c r="U13" s="91"/>
      <c r="V13" s="91"/>
    </row>
    <row r="14" spans="1:22" s="118" customFormat="1" ht="18" customHeight="1" x14ac:dyDescent="0.35">
      <c r="A14" s="55"/>
      <c r="B14" s="57"/>
      <c r="C14" s="65"/>
      <c r="D14" s="64"/>
      <c r="E14" s="64"/>
      <c r="F14" s="64"/>
      <c r="G14" s="64"/>
      <c r="H14" s="64"/>
      <c r="I14" s="64"/>
      <c r="J14" s="64"/>
      <c r="K14" s="64"/>
      <c r="L14" s="64"/>
      <c r="M14" s="57"/>
      <c r="N14" s="57"/>
      <c r="O14" s="91"/>
      <c r="P14" s="91"/>
      <c r="Q14" s="91"/>
      <c r="R14" s="91"/>
      <c r="S14" s="91"/>
      <c r="T14" s="91"/>
      <c r="U14" s="91"/>
      <c r="V14" s="91"/>
    </row>
    <row r="15" spans="1:22" s="118" customFormat="1" ht="9" customHeight="1" x14ac:dyDescent="0.35">
      <c r="A15" s="55"/>
      <c r="B15" s="57"/>
      <c r="C15" s="65"/>
      <c r="D15" s="64"/>
      <c r="E15" s="64"/>
      <c r="F15" s="64"/>
      <c r="G15" s="64"/>
      <c r="H15" s="64"/>
      <c r="I15" s="64"/>
      <c r="J15" s="64"/>
      <c r="K15" s="64"/>
      <c r="L15" s="64"/>
      <c r="M15" s="57"/>
      <c r="N15" s="57"/>
      <c r="O15" s="91"/>
      <c r="P15" s="91"/>
      <c r="Q15" s="91"/>
      <c r="R15" s="91"/>
      <c r="S15" s="91"/>
      <c r="T15" s="91"/>
      <c r="U15" s="91"/>
      <c r="V15" s="91"/>
    </row>
    <row r="16" spans="1:22" s="118" customFormat="1" x14ac:dyDescent="0.3">
      <c r="A16" s="55"/>
      <c r="B16" s="57"/>
      <c r="C16" s="58"/>
      <c r="D16" s="64"/>
      <c r="E16" s="64"/>
      <c r="F16" s="64"/>
      <c r="G16" s="64"/>
      <c r="H16" s="64"/>
      <c r="I16" s="64"/>
      <c r="J16" s="64"/>
      <c r="K16" s="64"/>
      <c r="L16" s="64"/>
      <c r="M16" s="57"/>
      <c r="N16" s="57"/>
      <c r="O16" s="91"/>
      <c r="P16" s="91"/>
      <c r="Q16" s="91"/>
      <c r="R16" s="91"/>
      <c r="S16" s="91"/>
      <c r="T16" s="91"/>
      <c r="U16" s="91"/>
      <c r="V16" s="91"/>
    </row>
    <row r="17" spans="1:22" s="118" customFormat="1" ht="45.95" customHeight="1" x14ac:dyDescent="0.3">
      <c r="A17" s="55"/>
      <c r="B17" s="57"/>
      <c r="C17" s="58"/>
      <c r="D17" s="64"/>
      <c r="E17" s="64"/>
      <c r="F17" s="64"/>
      <c r="G17" s="64"/>
      <c r="H17" s="64"/>
      <c r="I17" s="64"/>
      <c r="J17" s="64"/>
      <c r="K17" s="64"/>
      <c r="L17" s="64"/>
      <c r="M17" s="57"/>
      <c r="N17" s="57"/>
      <c r="O17" s="91"/>
      <c r="P17" s="91"/>
      <c r="Q17" s="91"/>
      <c r="R17" s="91"/>
      <c r="S17" s="91"/>
      <c r="T17" s="91"/>
      <c r="U17" s="91"/>
      <c r="V17" s="91"/>
    </row>
    <row r="18" spans="1:22" s="118" customFormat="1" x14ac:dyDescent="0.3">
      <c r="A18" s="55"/>
      <c r="B18" s="3"/>
      <c r="C18" s="3"/>
      <c r="D18" s="4" t="s">
        <v>5</v>
      </c>
      <c r="E18" s="124"/>
      <c r="F18" s="125"/>
      <c r="G18" s="126"/>
      <c r="H18" s="3"/>
      <c r="I18" s="3"/>
      <c r="J18" s="3"/>
      <c r="K18" s="3"/>
      <c r="L18" s="15"/>
      <c r="M18" s="15"/>
      <c r="N18" s="3"/>
      <c r="O18" s="93"/>
      <c r="P18" s="94"/>
      <c r="Q18" s="94"/>
      <c r="R18" s="95"/>
      <c r="S18" s="95"/>
      <c r="T18" s="92"/>
      <c r="U18" s="92"/>
      <c r="V18" s="92"/>
    </row>
    <row r="19" spans="1:22" s="118" customFormat="1" ht="24.2" customHeight="1" x14ac:dyDescent="0.3">
      <c r="A19" s="55"/>
      <c r="B19" s="3"/>
      <c r="C19" s="3"/>
      <c r="D19" s="3"/>
      <c r="E19" s="3"/>
      <c r="F19" s="3"/>
      <c r="G19" s="3"/>
      <c r="H19" s="3"/>
      <c r="I19" s="3"/>
      <c r="J19" s="1"/>
      <c r="K19" s="3"/>
      <c r="L19" s="3"/>
      <c r="M19" s="3"/>
      <c r="N19" s="3"/>
      <c r="O19" s="94"/>
      <c r="P19" s="96"/>
      <c r="Q19" s="94"/>
      <c r="R19" s="95"/>
      <c r="S19" s="95"/>
      <c r="T19" s="92"/>
      <c r="U19" s="92"/>
      <c r="V19" s="92"/>
    </row>
    <row r="20" spans="1:22" s="118" customFormat="1" x14ac:dyDescent="0.3">
      <c r="A20" s="55"/>
      <c r="B20" s="3"/>
      <c r="C20" s="2"/>
      <c r="D20" s="2"/>
      <c r="E20" s="4" t="s">
        <v>6</v>
      </c>
      <c r="F20" s="1"/>
      <c r="G20" s="3"/>
      <c r="H20" s="3"/>
      <c r="I20" s="2"/>
      <c r="J20" s="3"/>
      <c r="K20" s="2"/>
      <c r="L20" s="3"/>
      <c r="M20" s="3"/>
      <c r="N20" s="3"/>
      <c r="O20" s="94"/>
      <c r="P20" s="96"/>
      <c r="Q20" s="94"/>
      <c r="R20" s="95"/>
      <c r="S20" s="95"/>
      <c r="T20" s="92"/>
      <c r="U20" s="92"/>
      <c r="V20" s="92"/>
    </row>
    <row r="21" spans="1:22" s="118" customFormat="1" ht="19.5" x14ac:dyDescent="0.4">
      <c r="A21" s="55"/>
      <c r="B21" s="3"/>
      <c r="C21" s="2"/>
      <c r="D21" s="2"/>
      <c r="E21" s="23" t="s">
        <v>3</v>
      </c>
      <c r="F21" s="23" t="s">
        <v>4</v>
      </c>
      <c r="G21" s="23" t="s">
        <v>13</v>
      </c>
      <c r="H21" s="3"/>
      <c r="I21" s="2"/>
      <c r="J21" s="3"/>
      <c r="K21" s="2"/>
      <c r="L21" s="3"/>
      <c r="M21" s="3"/>
      <c r="N21" s="3"/>
      <c r="O21" s="94"/>
      <c r="P21" s="94"/>
      <c r="Q21" s="94"/>
      <c r="R21" s="95"/>
      <c r="S21" s="95"/>
      <c r="T21" s="92"/>
      <c r="U21" s="92"/>
      <c r="V21" s="92"/>
    </row>
    <row r="22" spans="1:22" s="118" customFormat="1" x14ac:dyDescent="0.3">
      <c r="A22" s="55"/>
      <c r="B22" s="3"/>
      <c r="C22" s="2"/>
      <c r="D22" s="2">
        <v>1</v>
      </c>
      <c r="E22" s="16"/>
      <c r="F22" s="16"/>
      <c r="G22" s="16"/>
      <c r="H22" s="3"/>
      <c r="I22" s="2"/>
      <c r="J22" s="3"/>
      <c r="K22" s="50"/>
      <c r="L22" s="3"/>
      <c r="M22" s="3"/>
      <c r="N22" s="3"/>
      <c r="O22" s="94"/>
      <c r="P22" s="97"/>
      <c r="Q22" s="94"/>
      <c r="R22" s="95"/>
      <c r="S22" s="95"/>
      <c r="T22" s="92"/>
      <c r="U22" s="92"/>
      <c r="V22" s="92"/>
    </row>
    <row r="23" spans="1:22" s="118" customFormat="1" x14ac:dyDescent="0.3">
      <c r="A23" s="55"/>
      <c r="B23" s="3"/>
      <c r="C23" s="2"/>
      <c r="D23" s="2">
        <v>2</v>
      </c>
      <c r="E23" s="16"/>
      <c r="F23" s="16"/>
      <c r="G23" s="16"/>
      <c r="H23" s="3"/>
      <c r="I23" s="2"/>
      <c r="J23" s="3"/>
      <c r="K23" s="2"/>
      <c r="L23" s="3"/>
      <c r="M23" s="3"/>
      <c r="N23" s="3"/>
      <c r="O23" s="94"/>
      <c r="P23" s="94"/>
      <c r="Q23" s="94"/>
      <c r="R23" s="95"/>
      <c r="S23" s="97"/>
      <c r="T23" s="92"/>
      <c r="U23" s="92"/>
      <c r="V23" s="92"/>
    </row>
    <row r="24" spans="1:22" s="118" customFormat="1" x14ac:dyDescent="0.3">
      <c r="A24" s="55"/>
      <c r="B24" s="3"/>
      <c r="C24" s="2"/>
      <c r="D24" s="2"/>
      <c r="E24" s="25">
        <f>IF(COUNT(E22:E23)=0,0,(IF(A1_blank_1=0,0.0000001,A1_blank_1)+IF(A1_blank_2=0,0.0000001,A1_blank_2))/COUNT(E22:E23))</f>
        <v>0</v>
      </c>
      <c r="F24" s="25">
        <f xml:space="preserve"> IF(COUNT(F22:F23)=0,0,(IF(A2_blank_1=0,0.0000001,A2_blank_1)+IF(A2_blank_2=0,0.0000001,A2_blank_2))/COUNT(F22:F23))</f>
        <v>0</v>
      </c>
      <c r="G24" s="25">
        <f xml:space="preserve"> IF(COUNT(G22:G23)=0,0,(IF(A3_blank_1=0,0.0000001,A3_blank_1)+IF(A3_blank_2=0,0.0000001,A3_blank_2))/COUNT(G22:G23))</f>
        <v>0</v>
      </c>
      <c r="H24" s="3"/>
      <c r="I24" s="2"/>
      <c r="J24" s="3"/>
      <c r="K24" s="2"/>
      <c r="L24" s="3"/>
      <c r="M24" s="3"/>
      <c r="N24" s="3"/>
      <c r="O24" s="94"/>
      <c r="P24" s="94"/>
      <c r="Q24" s="94"/>
      <c r="R24" s="95"/>
      <c r="S24" s="95"/>
      <c r="T24" s="92"/>
      <c r="U24" s="92"/>
      <c r="V24" s="92"/>
    </row>
    <row r="25" spans="1:22" s="118" customFormat="1" x14ac:dyDescent="0.3">
      <c r="A25" s="55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94"/>
      <c r="P25" s="94"/>
      <c r="Q25" s="94"/>
      <c r="R25" s="95"/>
      <c r="S25" s="95"/>
      <c r="T25" s="92"/>
      <c r="U25" s="92"/>
      <c r="V25" s="92"/>
    </row>
    <row r="26" spans="1:22" s="118" customFormat="1" x14ac:dyDescent="0.3">
      <c r="A26" s="55"/>
      <c r="B26" s="3"/>
      <c r="C26" s="3"/>
      <c r="D26" s="3"/>
      <c r="E26" s="4" t="s">
        <v>7</v>
      </c>
      <c r="F26" s="3"/>
      <c r="G26" s="3"/>
      <c r="H26" s="3"/>
      <c r="I26" s="3"/>
      <c r="J26" s="3"/>
      <c r="K26" s="3"/>
      <c r="L26" s="4" t="s">
        <v>1</v>
      </c>
      <c r="M26" s="19"/>
      <c r="N26" s="3"/>
      <c r="O26" s="98"/>
      <c r="P26" s="94"/>
      <c r="Q26" s="94"/>
      <c r="R26" s="99"/>
      <c r="S26" s="95"/>
      <c r="T26" s="92"/>
      <c r="U26" s="92"/>
      <c r="V26" s="92"/>
    </row>
    <row r="27" spans="1:22" s="118" customFormat="1" ht="60" x14ac:dyDescent="0.3">
      <c r="A27" s="55"/>
      <c r="B27" s="11"/>
      <c r="C27" s="9"/>
      <c r="D27" s="9" t="s">
        <v>0</v>
      </c>
      <c r="E27" s="22" t="s">
        <v>3</v>
      </c>
      <c r="F27" s="22" t="s">
        <v>4</v>
      </c>
      <c r="G27" s="22" t="s">
        <v>13</v>
      </c>
      <c r="H27" s="14" t="s">
        <v>8</v>
      </c>
      <c r="I27" s="14" t="s">
        <v>9</v>
      </c>
      <c r="J27" s="24"/>
      <c r="K27" s="9" t="s">
        <v>14</v>
      </c>
      <c r="L27" s="17" t="s">
        <v>17</v>
      </c>
      <c r="M27" s="17" t="s">
        <v>18</v>
      </c>
      <c r="N27" s="24"/>
      <c r="O27" s="100" t="s">
        <v>2</v>
      </c>
      <c r="P27" s="101" t="s">
        <v>24</v>
      </c>
      <c r="Q27" s="102"/>
      <c r="R27" s="100" t="s">
        <v>19</v>
      </c>
      <c r="S27" s="100" t="s">
        <v>21</v>
      </c>
      <c r="T27" s="101" t="s">
        <v>20</v>
      </c>
      <c r="U27" s="101" t="s">
        <v>25</v>
      </c>
      <c r="V27" s="103"/>
    </row>
    <row r="28" spans="1:22" s="118" customFormat="1" x14ac:dyDescent="0.3">
      <c r="A28" s="55"/>
      <c r="B28" s="3"/>
      <c r="C28" s="32">
        <v>1</v>
      </c>
      <c r="D28" s="27"/>
      <c r="E28" s="29"/>
      <c r="F28" s="29"/>
      <c r="G28" s="29"/>
      <c r="H28" s="30">
        <v>0.2</v>
      </c>
      <c r="I28" s="27">
        <v>50</v>
      </c>
      <c r="J28" s="5"/>
      <c r="K28" s="28" t="s">
        <v>15</v>
      </c>
      <c r="L28" s="35" t="s">
        <v>46</v>
      </c>
      <c r="M28" s="40" t="str">
        <f>IF(OR(ISBLANK(A1_sample),ISBLANK(A2_sample),A1_blank_ave=0,A2_blank_ave=0),"",Concentration_gL)</f>
        <v/>
      </c>
      <c r="N28" s="5"/>
      <c r="O28" s="29"/>
      <c r="P28" s="104" t="s">
        <v>46</v>
      </c>
      <c r="Q28" s="94"/>
      <c r="R28" s="29"/>
      <c r="S28" s="29"/>
      <c r="T28" s="105"/>
      <c r="U28" s="106"/>
      <c r="V28" s="92"/>
    </row>
    <row r="29" spans="1:22" s="118" customFormat="1" x14ac:dyDescent="0.3">
      <c r="A29" s="55"/>
      <c r="B29" s="3"/>
      <c r="C29" s="33"/>
      <c r="D29" s="31"/>
      <c r="E29" s="31"/>
      <c r="F29" s="31"/>
      <c r="G29" s="31"/>
      <c r="H29" s="31"/>
      <c r="I29" s="31"/>
      <c r="J29" s="5"/>
      <c r="K29" s="31" t="s">
        <v>16</v>
      </c>
      <c r="L29" s="37" t="s">
        <v>46</v>
      </c>
      <c r="M29" s="41" t="str">
        <f>IF(OR(ISBLANK(F28),ISBLANK(G28),A2_blank_ave=0,A3_blank_ave=0),"",Concentration_gL)</f>
        <v/>
      </c>
      <c r="N29" s="5"/>
      <c r="O29" s="107"/>
      <c r="P29" s="108" t="s">
        <v>46</v>
      </c>
      <c r="Q29" s="94"/>
      <c r="R29" s="107"/>
      <c r="S29" s="107"/>
      <c r="T29" s="109"/>
      <c r="U29" s="110"/>
      <c r="V29" s="92"/>
    </row>
    <row r="30" spans="1:22" s="118" customFormat="1" x14ac:dyDescent="0.3">
      <c r="A30" s="55"/>
      <c r="B30" s="3"/>
      <c r="C30" s="32">
        <v>2</v>
      </c>
      <c r="D30" s="27"/>
      <c r="E30" s="29"/>
      <c r="F30" s="29"/>
      <c r="G30" s="29"/>
      <c r="H30" s="30">
        <v>0.2</v>
      </c>
      <c r="I30" s="27">
        <v>50</v>
      </c>
      <c r="J30" s="5"/>
      <c r="K30" s="28" t="s">
        <v>15</v>
      </c>
      <c r="L30" s="35" t="s">
        <v>46</v>
      </c>
      <c r="M30" s="40" t="str">
        <f>IF(OR(ISBLANK(A1_sample),ISBLANK(A2_sample),A1_blank_ave=0,A2_blank_ave=0),"",Concentration_gL)</f>
        <v/>
      </c>
      <c r="N30" s="5"/>
      <c r="O30" s="29"/>
      <c r="P30" s="111" t="s">
        <v>46</v>
      </c>
      <c r="Q30" s="94"/>
      <c r="R30" s="29"/>
      <c r="S30" s="29"/>
      <c r="T30" s="105"/>
      <c r="U30" s="112"/>
      <c r="V30" s="92"/>
    </row>
    <row r="31" spans="1:22" s="118" customFormat="1" x14ac:dyDescent="0.3">
      <c r="A31" s="55"/>
      <c r="B31" s="3"/>
      <c r="C31" s="33"/>
      <c r="D31" s="31"/>
      <c r="E31" s="31"/>
      <c r="F31" s="31"/>
      <c r="G31" s="31"/>
      <c r="H31" s="31"/>
      <c r="I31" s="31"/>
      <c r="J31" s="5"/>
      <c r="K31" s="31" t="s">
        <v>16</v>
      </c>
      <c r="L31" s="37" t="s">
        <v>46</v>
      </c>
      <c r="M31" s="41" t="str">
        <f>IF(OR(ISBLANK(F30),ISBLANK(G30),A2_blank_ave=0,A3_blank_ave=0),"",Concentration_gL)</f>
        <v/>
      </c>
      <c r="N31" s="5"/>
      <c r="O31" s="107"/>
      <c r="P31" s="108" t="s">
        <v>46</v>
      </c>
      <c r="Q31" s="94"/>
      <c r="R31" s="107"/>
      <c r="S31" s="107"/>
      <c r="T31" s="109"/>
      <c r="U31" s="110"/>
      <c r="V31" s="92"/>
    </row>
    <row r="32" spans="1:22" s="118" customFormat="1" x14ac:dyDescent="0.3">
      <c r="A32" s="55"/>
      <c r="B32" s="57"/>
      <c r="C32" s="58"/>
      <c r="D32" s="66"/>
      <c r="E32" s="66"/>
      <c r="F32" s="66"/>
      <c r="G32" s="66"/>
      <c r="H32" s="66"/>
      <c r="I32" s="66"/>
      <c r="J32" s="66"/>
      <c r="K32" s="66"/>
      <c r="L32" s="66"/>
      <c r="M32" s="57"/>
      <c r="N32" s="57"/>
      <c r="O32" s="91"/>
      <c r="P32" s="91"/>
      <c r="Q32" s="91"/>
      <c r="R32" s="91"/>
      <c r="S32" s="91"/>
      <c r="T32" s="91"/>
      <c r="U32" s="91"/>
      <c r="V32" s="91"/>
    </row>
    <row r="33" spans="1:22" s="118" customFormat="1" x14ac:dyDescent="0.3">
      <c r="A33" s="55"/>
      <c r="B33" s="57"/>
      <c r="C33" s="58"/>
      <c r="D33" s="66"/>
      <c r="E33" s="66"/>
      <c r="F33" s="66"/>
      <c r="G33" s="66"/>
      <c r="H33" s="66"/>
      <c r="I33" s="66"/>
      <c r="J33" s="66"/>
      <c r="K33" s="66"/>
      <c r="L33" s="66"/>
      <c r="M33" s="57"/>
      <c r="N33" s="57"/>
      <c r="O33" s="91"/>
      <c r="P33" s="91"/>
      <c r="Q33" s="91"/>
      <c r="R33" s="91"/>
      <c r="S33" s="91"/>
      <c r="T33" s="91"/>
      <c r="U33" s="91"/>
      <c r="V33" s="91"/>
    </row>
    <row r="34" spans="1:22" s="118" customFormat="1" x14ac:dyDescent="0.3">
      <c r="A34" s="55"/>
      <c r="B34" s="57"/>
      <c r="C34" s="58"/>
      <c r="D34" s="66"/>
      <c r="E34" s="66"/>
      <c r="F34" s="66"/>
      <c r="G34" s="66"/>
      <c r="H34" s="66"/>
      <c r="I34" s="66"/>
      <c r="J34" s="66"/>
      <c r="K34" s="66"/>
      <c r="L34" s="66"/>
      <c r="M34" s="57"/>
      <c r="N34" s="57"/>
      <c r="O34" s="91"/>
      <c r="P34" s="91"/>
      <c r="Q34" s="91"/>
      <c r="R34" s="91"/>
      <c r="S34" s="91"/>
      <c r="T34" s="91"/>
      <c r="U34" s="91"/>
      <c r="V34" s="91"/>
    </row>
    <row r="35" spans="1:22" s="118" customFormat="1" x14ac:dyDescent="0.3">
      <c r="A35" s="55"/>
      <c r="B35" s="57"/>
      <c r="C35" s="58"/>
      <c r="D35" s="66"/>
      <c r="E35" s="66"/>
      <c r="F35" s="66"/>
      <c r="G35" s="66"/>
      <c r="H35" s="66"/>
      <c r="I35" s="66"/>
      <c r="J35" s="66"/>
      <c r="K35" s="66"/>
      <c r="L35" s="66"/>
      <c r="M35" s="57"/>
      <c r="N35" s="57"/>
      <c r="O35" s="91"/>
      <c r="P35" s="91"/>
      <c r="Q35" s="91"/>
      <c r="R35" s="91"/>
      <c r="S35" s="91"/>
      <c r="T35" s="91"/>
      <c r="U35" s="91"/>
      <c r="V35" s="91"/>
    </row>
    <row r="36" spans="1:22" s="118" customFormat="1" x14ac:dyDescent="0.3">
      <c r="A36" s="55"/>
      <c r="B36" s="57"/>
      <c r="C36" s="58"/>
      <c r="D36" s="66"/>
      <c r="E36" s="66"/>
      <c r="F36" s="66"/>
      <c r="G36" s="66"/>
      <c r="H36" s="66"/>
      <c r="I36" s="66"/>
      <c r="J36" s="66"/>
      <c r="K36" s="66"/>
      <c r="L36" s="66"/>
      <c r="M36" s="57"/>
      <c r="N36" s="57"/>
      <c r="O36" s="91"/>
      <c r="P36" s="91"/>
      <c r="Q36" s="91"/>
      <c r="R36" s="91"/>
      <c r="S36" s="91"/>
      <c r="T36" s="91"/>
      <c r="U36" s="91"/>
      <c r="V36" s="91"/>
    </row>
    <row r="37" spans="1:22" s="118" customFormat="1" x14ac:dyDescent="0.3">
      <c r="A37" s="55"/>
      <c r="B37" s="57"/>
      <c r="C37" s="58"/>
      <c r="D37" s="66"/>
      <c r="E37" s="66"/>
      <c r="F37" s="66"/>
      <c r="G37" s="66"/>
      <c r="H37" s="66"/>
      <c r="I37" s="66"/>
      <c r="J37" s="66"/>
      <c r="K37" s="66"/>
      <c r="L37" s="66"/>
      <c r="M37" s="57"/>
      <c r="N37" s="57"/>
      <c r="O37" s="91"/>
      <c r="P37" s="91"/>
      <c r="Q37" s="91"/>
      <c r="R37" s="91"/>
      <c r="S37" s="91"/>
      <c r="T37" s="91"/>
      <c r="U37" s="91"/>
      <c r="V37" s="91"/>
    </row>
    <row r="38" spans="1:22" s="118" customFormat="1" x14ac:dyDescent="0.3">
      <c r="A38" s="55"/>
      <c r="B38" s="57"/>
      <c r="C38" s="58"/>
      <c r="D38" s="66"/>
      <c r="E38" s="66"/>
      <c r="F38" s="66"/>
      <c r="G38" s="66"/>
      <c r="H38" s="66"/>
      <c r="I38" s="66"/>
      <c r="J38" s="66"/>
      <c r="K38" s="66"/>
      <c r="L38" s="66"/>
      <c r="M38" s="57"/>
      <c r="N38" s="57"/>
      <c r="O38" s="91"/>
      <c r="P38" s="91"/>
      <c r="Q38" s="91"/>
      <c r="R38" s="91"/>
      <c r="S38" s="91"/>
      <c r="T38" s="91"/>
      <c r="U38" s="91"/>
      <c r="V38" s="91"/>
    </row>
    <row r="39" spans="1:22" s="118" customFormat="1" x14ac:dyDescent="0.3">
      <c r="A39" s="55"/>
      <c r="B39" s="57"/>
      <c r="C39" s="58"/>
      <c r="D39" s="66"/>
      <c r="E39" s="66"/>
      <c r="F39" s="66"/>
      <c r="G39" s="66"/>
      <c r="H39" s="66"/>
      <c r="I39" s="66"/>
      <c r="J39" s="66"/>
      <c r="K39" s="66"/>
      <c r="L39" s="66"/>
      <c r="M39" s="57"/>
      <c r="N39" s="57"/>
      <c r="O39" s="91"/>
      <c r="P39" s="91"/>
      <c r="Q39" s="91"/>
      <c r="R39" s="91"/>
      <c r="S39" s="91"/>
      <c r="T39" s="91"/>
      <c r="U39" s="91"/>
      <c r="V39" s="91"/>
    </row>
    <row r="40" spans="1:22" s="118" customFormat="1" x14ac:dyDescent="0.3">
      <c r="A40" s="55"/>
      <c r="B40" s="57"/>
      <c r="C40" s="58"/>
      <c r="D40" s="66"/>
      <c r="E40" s="66"/>
      <c r="F40" s="66"/>
      <c r="G40" s="66"/>
      <c r="H40" s="66" t="s">
        <v>45</v>
      </c>
      <c r="I40" s="66"/>
      <c r="J40" s="66"/>
      <c r="K40" s="66"/>
      <c r="L40" s="66"/>
      <c r="M40" s="57"/>
      <c r="N40" s="57"/>
      <c r="O40" s="91"/>
      <c r="P40" s="91"/>
      <c r="Q40" s="91"/>
      <c r="R40" s="91"/>
      <c r="S40" s="91"/>
      <c r="T40" s="91"/>
      <c r="U40" s="91"/>
      <c r="V40" s="91"/>
    </row>
    <row r="41" spans="1:22" s="118" customFormat="1" x14ac:dyDescent="0.3">
      <c r="A41" s="55"/>
      <c r="B41" s="57"/>
      <c r="C41" s="58"/>
      <c r="D41" s="66"/>
      <c r="E41" s="66"/>
      <c r="F41" s="66"/>
      <c r="G41" s="66"/>
      <c r="H41" s="66"/>
      <c r="I41" s="66"/>
      <c r="J41" s="66"/>
      <c r="K41" s="66"/>
      <c r="L41" s="66"/>
      <c r="M41" s="57"/>
      <c r="N41" s="57"/>
      <c r="O41" s="91"/>
      <c r="P41" s="91"/>
      <c r="Q41" s="91"/>
      <c r="R41" s="91"/>
      <c r="S41" s="91"/>
      <c r="T41" s="91"/>
      <c r="U41" s="91"/>
      <c r="V41" s="91"/>
    </row>
    <row r="42" spans="1:22" s="118" customFormat="1" x14ac:dyDescent="0.3">
      <c r="A42" s="55"/>
      <c r="B42" s="57"/>
      <c r="C42" s="58"/>
      <c r="D42" s="84"/>
      <c r="E42" s="84"/>
      <c r="F42" s="84"/>
      <c r="G42" s="84"/>
      <c r="H42" s="84"/>
      <c r="I42" s="84"/>
      <c r="J42" s="84"/>
      <c r="K42" s="84"/>
      <c r="L42" s="84"/>
      <c r="M42" s="57"/>
      <c r="N42" s="57"/>
      <c r="O42" s="91"/>
      <c r="P42" s="91"/>
      <c r="Q42" s="91"/>
      <c r="R42" s="91"/>
      <c r="S42" s="91"/>
      <c r="T42" s="91"/>
      <c r="U42" s="91"/>
      <c r="V42" s="91"/>
    </row>
    <row r="43" spans="1:22" s="118" customFormat="1" ht="28.7" customHeight="1" x14ac:dyDescent="0.3">
      <c r="A43" s="55"/>
      <c r="B43" s="57"/>
      <c r="C43" s="58"/>
      <c r="D43" s="66"/>
      <c r="E43" s="66"/>
      <c r="F43" s="66"/>
      <c r="G43" s="66"/>
      <c r="H43" s="66"/>
      <c r="I43" s="66"/>
      <c r="J43" s="66"/>
      <c r="K43" s="66"/>
      <c r="L43" s="66"/>
      <c r="M43" s="57"/>
      <c r="N43" s="57"/>
      <c r="O43" s="91"/>
      <c r="P43" s="91"/>
      <c r="Q43" s="91"/>
      <c r="R43" s="91"/>
      <c r="S43" s="91"/>
      <c r="T43" s="91"/>
      <c r="U43" s="91"/>
      <c r="V43" s="91"/>
    </row>
    <row r="44" spans="1:22" s="118" customFormat="1" ht="16.7" customHeight="1" x14ac:dyDescent="0.4">
      <c r="A44" s="55"/>
      <c r="B44" s="57"/>
      <c r="C44" s="67" t="s">
        <v>35</v>
      </c>
      <c r="D44" s="68"/>
      <c r="E44" s="68"/>
      <c r="F44" s="68"/>
      <c r="G44" s="68"/>
      <c r="H44" s="68"/>
      <c r="I44" s="68"/>
      <c r="J44" s="68"/>
      <c r="K44" s="68"/>
      <c r="L44" s="68"/>
      <c r="M44" s="85"/>
      <c r="N44" s="57"/>
      <c r="O44" s="91"/>
      <c r="P44" s="91"/>
      <c r="Q44" s="91"/>
      <c r="R44" s="91"/>
      <c r="S44" s="91"/>
      <c r="T44" s="91"/>
      <c r="U44" s="91"/>
      <c r="V44" s="91"/>
    </row>
    <row r="45" spans="1:22" s="117" customFormat="1" ht="24.95" customHeight="1" x14ac:dyDescent="0.35">
      <c r="A45" s="69"/>
      <c r="B45" s="70"/>
      <c r="C45" s="71" t="s">
        <v>36</v>
      </c>
      <c r="D45" s="72"/>
      <c r="E45" s="72"/>
      <c r="F45" s="72"/>
      <c r="G45" s="72"/>
      <c r="H45" s="73"/>
      <c r="I45" s="72"/>
      <c r="J45" s="72"/>
      <c r="K45" s="72"/>
      <c r="L45" s="72"/>
      <c r="M45" s="86"/>
      <c r="N45" s="70"/>
      <c r="O45" s="113"/>
      <c r="P45" s="114"/>
      <c r="Q45" s="114"/>
      <c r="R45" s="114"/>
      <c r="S45" s="114"/>
      <c r="T45" s="114"/>
      <c r="U45" s="114"/>
      <c r="V45" s="114"/>
    </row>
    <row r="46" spans="1:22" s="121" customFormat="1" ht="24.2" customHeight="1" x14ac:dyDescent="0.35">
      <c r="A46" s="69"/>
      <c r="B46" s="70"/>
      <c r="C46" s="127" t="s">
        <v>37</v>
      </c>
      <c r="D46" s="128"/>
      <c r="E46" s="129"/>
      <c r="F46" s="129"/>
      <c r="G46" s="74"/>
      <c r="H46" s="72"/>
      <c r="I46" s="74"/>
      <c r="J46" s="74"/>
      <c r="K46" s="74"/>
      <c r="L46" s="74"/>
      <c r="M46" s="72"/>
      <c r="N46" s="75"/>
      <c r="O46" s="115"/>
      <c r="P46" s="114"/>
      <c r="Q46" s="116"/>
      <c r="R46" s="116"/>
      <c r="S46" s="116"/>
      <c r="T46" s="116"/>
      <c r="U46" s="116"/>
      <c r="V46" s="116"/>
    </row>
    <row r="47" spans="1:22" s="121" customFormat="1" ht="36" customHeight="1" x14ac:dyDescent="0.3">
      <c r="A47" s="69"/>
      <c r="B47" s="70"/>
      <c r="C47" s="128"/>
      <c r="D47" s="128"/>
      <c r="E47" s="129"/>
      <c r="F47" s="129"/>
      <c r="G47" s="76"/>
      <c r="H47" s="80" t="s">
        <v>38</v>
      </c>
      <c r="I47" s="74"/>
      <c r="J47" s="74"/>
      <c r="K47" s="74"/>
      <c r="L47" s="80"/>
      <c r="M47" s="75"/>
      <c r="N47" s="75"/>
      <c r="O47" s="114"/>
      <c r="P47" s="116"/>
      <c r="Q47" s="116"/>
      <c r="R47" s="116"/>
      <c r="S47" s="116"/>
      <c r="T47" s="116"/>
      <c r="U47" s="116"/>
      <c r="V47" s="116"/>
    </row>
    <row r="48" spans="1:22" s="121" customFormat="1" ht="30.95" customHeight="1" x14ac:dyDescent="0.35">
      <c r="A48" s="69"/>
      <c r="B48" s="70"/>
      <c r="C48" s="77" t="s">
        <v>39</v>
      </c>
      <c r="D48" s="77"/>
      <c r="E48" s="77"/>
      <c r="F48" s="77"/>
      <c r="G48" s="76"/>
      <c r="H48" s="78"/>
      <c r="I48" s="77"/>
      <c r="J48" s="77"/>
      <c r="K48" s="77"/>
      <c r="L48" s="78"/>
      <c r="M48" s="75"/>
      <c r="N48" s="75"/>
      <c r="O48" s="114"/>
      <c r="P48" s="116"/>
      <c r="Q48" s="116"/>
      <c r="R48" s="116"/>
      <c r="S48" s="116"/>
      <c r="T48" s="116"/>
      <c r="U48" s="116"/>
      <c r="V48" s="116"/>
    </row>
    <row r="49" spans="1:22" s="121" customFormat="1" ht="16.7" customHeight="1" x14ac:dyDescent="0.35">
      <c r="A49" s="69"/>
      <c r="B49" s="70"/>
      <c r="C49" s="79" t="s">
        <v>40</v>
      </c>
      <c r="D49" s="77"/>
      <c r="E49" s="77"/>
      <c r="F49" s="77"/>
      <c r="G49" s="76"/>
      <c r="H49" s="80" t="s">
        <v>47</v>
      </c>
      <c r="I49" s="77"/>
      <c r="J49" s="77"/>
      <c r="K49" s="77"/>
      <c r="L49" s="80"/>
      <c r="M49" s="75"/>
      <c r="N49" s="75"/>
      <c r="O49" s="114"/>
      <c r="P49" s="116"/>
      <c r="Q49" s="116"/>
      <c r="R49" s="116"/>
      <c r="S49" s="116"/>
      <c r="T49" s="116"/>
      <c r="U49" s="116"/>
      <c r="V49" s="116"/>
    </row>
    <row r="50" spans="1:22" s="121" customFormat="1" ht="16.7" customHeight="1" x14ac:dyDescent="0.35">
      <c r="A50" s="69"/>
      <c r="B50" s="70"/>
      <c r="C50" s="81" t="s">
        <v>41</v>
      </c>
      <c r="D50" s="77"/>
      <c r="E50" s="77"/>
      <c r="F50" s="77"/>
      <c r="G50" s="76"/>
      <c r="H50" s="80" t="s">
        <v>48</v>
      </c>
      <c r="I50" s="77"/>
      <c r="J50" s="77"/>
      <c r="K50" s="77"/>
      <c r="L50" s="80"/>
      <c r="M50" s="75"/>
      <c r="N50" s="75"/>
      <c r="O50" s="114"/>
      <c r="P50" s="116"/>
      <c r="Q50" s="116"/>
      <c r="R50" s="116"/>
      <c r="S50" s="116"/>
      <c r="T50" s="116"/>
      <c r="U50" s="116"/>
      <c r="V50" s="116"/>
    </row>
    <row r="51" spans="1:22" ht="16.7" customHeight="1" x14ac:dyDescent="0.35">
      <c r="A51" s="69"/>
      <c r="B51" s="70"/>
      <c r="C51" s="81" t="s">
        <v>42</v>
      </c>
      <c r="D51" s="65"/>
      <c r="E51" s="65"/>
      <c r="F51" s="65"/>
      <c r="G51" s="44"/>
      <c r="H51" s="80" t="s">
        <v>43</v>
      </c>
      <c r="I51" s="65"/>
      <c r="J51" s="65"/>
      <c r="K51" s="65"/>
      <c r="L51" s="80"/>
      <c r="M51" s="75"/>
      <c r="N51" s="75"/>
      <c r="O51" s="114"/>
      <c r="P51" s="92"/>
      <c r="Q51" s="92"/>
      <c r="R51" s="92"/>
      <c r="S51" s="92"/>
      <c r="T51" s="92"/>
      <c r="U51" s="92"/>
      <c r="V51" s="92"/>
    </row>
    <row r="52" spans="1:22" ht="16.7" customHeight="1" x14ac:dyDescent="0.35">
      <c r="A52" s="69"/>
      <c r="B52" s="70"/>
      <c r="C52" s="81"/>
      <c r="D52" s="65"/>
      <c r="E52" s="65"/>
      <c r="F52" s="65"/>
      <c r="G52" s="44"/>
      <c r="H52" s="65"/>
      <c r="I52" s="65"/>
      <c r="J52" s="65"/>
      <c r="K52" s="65"/>
      <c r="M52" s="81"/>
      <c r="N52" s="75"/>
      <c r="O52" s="114"/>
      <c r="P52" s="92"/>
      <c r="Q52" s="92"/>
      <c r="R52" s="92"/>
      <c r="S52" s="81" t="s">
        <v>49</v>
      </c>
      <c r="T52" s="92"/>
      <c r="U52" s="92"/>
      <c r="V52" s="92"/>
    </row>
    <row r="53" spans="1:22" ht="16.7" customHeight="1" x14ac:dyDescent="0.35">
      <c r="A53" s="69"/>
      <c r="B53" s="70"/>
      <c r="C53" s="81"/>
      <c r="D53" s="65"/>
      <c r="E53" s="65"/>
      <c r="F53" s="65"/>
      <c r="G53" s="65"/>
      <c r="H53" s="65"/>
      <c r="I53" s="65"/>
      <c r="J53" s="65"/>
      <c r="K53" s="65"/>
      <c r="L53" s="65"/>
      <c r="M53" s="88"/>
      <c r="N53" s="75"/>
      <c r="O53" s="115"/>
      <c r="P53" s="114"/>
      <c r="Q53" s="92"/>
      <c r="R53" s="92"/>
      <c r="S53" s="92"/>
      <c r="T53" s="92"/>
      <c r="U53" s="92"/>
      <c r="V53" s="92"/>
    </row>
    <row r="54" spans="1:22" s="117" customFormat="1" ht="9.1999999999999993" customHeight="1" x14ac:dyDescent="0.35">
      <c r="A54" s="69"/>
      <c r="B54" s="70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7"/>
      <c r="N54" s="70"/>
      <c r="O54" s="113"/>
      <c r="P54" s="114"/>
      <c r="Q54" s="114"/>
      <c r="R54" s="114"/>
      <c r="S54" s="114"/>
      <c r="T54" s="114"/>
      <c r="U54" s="114"/>
      <c r="V54" s="114"/>
    </row>
    <row r="55" spans="1:22" s="117" customFormat="1" ht="399.95" customHeight="1" x14ac:dyDescent="0.3"/>
  </sheetData>
  <sheetProtection password="8E71" sheet="1" objects="1" scenarios="1"/>
  <mergeCells count="3">
    <mergeCell ref="C8:M8"/>
    <mergeCell ref="E18:G18"/>
    <mergeCell ref="C46:F47"/>
  </mergeCells>
  <dataValidations count="2">
    <dataValidation type="decimal" allowBlank="1" showErrorMessage="1" error="Enter numeric values only" sqref="E22:G24 D29 D31 O28:O31 E28:I31 R28:T31" xr:uid="{00000000-0002-0000-0000-000000000000}">
      <formula1>0</formula1>
      <formula2>10000</formula2>
    </dataValidation>
    <dataValidation allowBlank="1" sqref="M47:M52 I48:K52 I32:M45 D32:G45 G53:L53 C55:L65536 D48:F53 C50:C53 C48 D1:L7 H32:H44 C32:C44 H48 N1:V17 M1:M2 M5:M7 D9:M17 L48 M54:M65536 H52 B1:C17 B32:B65536 A1:A1048576 W1:IV31 N32:IV65536" xr:uid="{00000000-0002-0000-0000-000001000000}"/>
  </dataValidations>
  <hyperlinks>
    <hyperlink ref="H51" r:id="rId1" display="mailto:info@megazyme.com" xr:uid="{00000000-0004-0000-0000-000000000000}"/>
    <hyperlink ref="H47" r:id="rId2" display="http://www.megazyme.com/" xr:uid="{00000000-0004-0000-0000-000001000000}"/>
    <hyperlink ref="H50" r:id="rId3" xr:uid="{00000000-0004-0000-0000-000002000000}"/>
    <hyperlink ref="H49" r:id="rId4" xr:uid="{00000000-0004-0000-0000-000003000000}"/>
  </hyperlinks>
  <pageMargins left="0.59055118110236227" right="0.59055118110236227" top="0.59055118110236227" bottom="0.98425196850393704" header="0.51181102362204722" footer="0.51181102362204722"/>
  <pageSetup paperSize="9" scale="48" orientation="portrait" horizontalDpi="360" verticalDpi="360" r:id="rId5"/>
  <headerFooter alignWithMargins="0">
    <oddFooter>&amp;LPrinted on &amp;D, Page &amp;P of &amp;N</oddFooter>
  </headerFooter>
  <rowBreaks count="2" manualBreakCount="2">
    <brk id="26" min="1" max="21" man="1"/>
    <brk id="53" min="1" max="21" man="1"/>
  </rowBreak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11"/>
  <sheetViews>
    <sheetView zoomScale="85" zoomScaleNormal="82" workbookViewId="0">
      <selection activeCell="AH2" sqref="AH2"/>
    </sheetView>
  </sheetViews>
  <sheetFormatPr defaultColWidth="12.28515625" defaultRowHeight="15" x14ac:dyDescent="0.3"/>
  <cols>
    <col min="1" max="1" width="0.85546875" style="1" customWidth="1"/>
    <col min="2" max="2" width="0.7109375" style="1" customWidth="1"/>
    <col min="3" max="3" width="3.5703125" style="1" customWidth="1"/>
    <col min="4" max="4" width="14.7109375" style="1" customWidth="1"/>
    <col min="5" max="7" width="9.5703125" style="1" customWidth="1"/>
    <col min="8" max="9" width="10" style="1" customWidth="1"/>
    <col min="10" max="10" width="1.7109375" style="1" customWidth="1"/>
    <col min="11" max="11" width="10.85546875" style="1" customWidth="1"/>
    <col min="12" max="12" width="10.42578125" style="1" hidden="1" customWidth="1"/>
    <col min="13" max="13" width="11.7109375" style="1" customWidth="1"/>
    <col min="14" max="14" width="10.42578125" style="1" hidden="1" customWidth="1"/>
    <col min="15" max="15" width="11.7109375" style="1" customWidth="1"/>
    <col min="16" max="16" width="1.7109375" style="1" customWidth="1"/>
    <col min="17" max="17" width="10" style="1" customWidth="1"/>
    <col min="18" max="18" width="9.85546875" style="1" hidden="1" customWidth="1"/>
    <col min="19" max="19" width="11.7109375" style="1" customWidth="1"/>
    <col min="20" max="20" width="1.7109375" style="1" customWidth="1"/>
    <col min="21" max="21" width="11.7109375" style="2" customWidth="1"/>
    <col min="22" max="22" width="11.7109375" style="1" customWidth="1"/>
    <col min="23" max="23" width="12.28515625" style="1" hidden="1" customWidth="1"/>
    <col min="24" max="24" width="12.28515625" style="1" customWidth="1"/>
    <col min="25" max="25" width="12.28515625" style="1" hidden="1" customWidth="1"/>
    <col min="26" max="26" width="12.28515625" style="1" customWidth="1"/>
    <col min="27" max="27" width="1.7109375" style="2" customWidth="1"/>
    <col min="28" max="16384" width="12.28515625" style="6"/>
  </cols>
  <sheetData>
    <row r="1" spans="1:27" ht="7.9" customHeight="1" x14ac:dyDescent="0.3">
      <c r="A1" s="7"/>
      <c r="B1" s="7"/>
      <c r="C1" s="7"/>
      <c r="D1" s="7"/>
      <c r="E1" s="7"/>
      <c r="F1" s="7"/>
      <c r="G1" s="7"/>
      <c r="H1" s="7"/>
      <c r="I1" s="7"/>
      <c r="J1" s="6"/>
      <c r="K1" s="7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ht="142.5" customHeight="1" x14ac:dyDescent="0.3">
      <c r="A2" s="7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2"/>
      <c r="W2" s="2"/>
      <c r="X2" s="44"/>
      <c r="Y2" s="44"/>
      <c r="Z2" s="44"/>
      <c r="AA2" s="44"/>
    </row>
    <row r="3" spans="1:27" ht="15" customHeight="1" x14ac:dyDescent="0.3">
      <c r="A3" s="7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V3" s="2"/>
      <c r="W3" s="2"/>
      <c r="X3" s="44"/>
      <c r="Y3" s="44"/>
      <c r="Z3" s="44"/>
      <c r="AA3" s="44"/>
    </row>
    <row r="4" spans="1:27" x14ac:dyDescent="0.3">
      <c r="A4" s="7"/>
      <c r="B4" s="3"/>
      <c r="C4" s="3"/>
      <c r="D4" s="4" t="s">
        <v>5</v>
      </c>
      <c r="E4" s="124"/>
      <c r="F4" s="125"/>
      <c r="G4" s="126"/>
      <c r="H4" s="3"/>
      <c r="I4" s="3"/>
      <c r="J4" s="3"/>
      <c r="K4" s="3"/>
      <c r="L4" s="3"/>
      <c r="M4" s="15"/>
      <c r="N4" s="15"/>
      <c r="O4" s="15"/>
      <c r="P4" s="3"/>
      <c r="Q4" s="15"/>
      <c r="R4" s="3"/>
      <c r="S4" s="3"/>
      <c r="T4" s="3"/>
      <c r="V4" s="2"/>
      <c r="W4" s="2"/>
      <c r="X4" s="44"/>
      <c r="Y4" s="44"/>
      <c r="Z4" s="44"/>
      <c r="AA4" s="44"/>
    </row>
    <row r="5" spans="1:27" ht="15.4" customHeight="1" x14ac:dyDescent="0.3">
      <c r="A5" s="7"/>
      <c r="B5" s="3"/>
      <c r="C5" s="3"/>
      <c r="D5" s="3"/>
      <c r="E5" s="3"/>
      <c r="F5" s="3"/>
      <c r="G5" s="3"/>
      <c r="H5" s="3"/>
      <c r="I5" s="3"/>
      <c r="K5" s="3"/>
      <c r="L5" s="18"/>
      <c r="M5" s="3"/>
      <c r="N5" s="3"/>
      <c r="O5" s="3"/>
      <c r="P5" s="3"/>
      <c r="Q5" s="3"/>
      <c r="R5" s="3"/>
      <c r="S5" s="8"/>
      <c r="T5" s="3"/>
      <c r="V5" s="2"/>
      <c r="W5" s="2"/>
      <c r="X5" s="44"/>
      <c r="Y5" s="44"/>
      <c r="Z5" s="44"/>
      <c r="AA5" s="44"/>
    </row>
    <row r="6" spans="1:27" x14ac:dyDescent="0.3">
      <c r="A6" s="7"/>
      <c r="B6" s="3"/>
      <c r="C6" s="2"/>
      <c r="D6" s="2"/>
      <c r="E6" s="4" t="s">
        <v>6</v>
      </c>
      <c r="G6" s="3"/>
      <c r="H6" s="3"/>
      <c r="I6" s="2"/>
      <c r="J6" s="3"/>
      <c r="K6" s="2"/>
      <c r="L6" s="18"/>
      <c r="M6" s="3"/>
      <c r="N6" s="3"/>
      <c r="O6" s="3"/>
      <c r="P6" s="3"/>
      <c r="Q6" s="3"/>
      <c r="R6" s="3"/>
      <c r="S6" s="8"/>
      <c r="T6" s="3"/>
      <c r="V6" s="2"/>
      <c r="W6" s="2"/>
      <c r="X6" s="44"/>
      <c r="Y6" s="44"/>
      <c r="Z6" s="44"/>
      <c r="AA6" s="44"/>
    </row>
    <row r="7" spans="1:27" ht="19.5" x14ac:dyDescent="0.4">
      <c r="A7" s="7"/>
      <c r="B7" s="3"/>
      <c r="C7" s="2"/>
      <c r="D7" s="2"/>
      <c r="E7" s="23" t="s">
        <v>3</v>
      </c>
      <c r="F7" s="23" t="s">
        <v>4</v>
      </c>
      <c r="G7" s="23" t="s">
        <v>13</v>
      </c>
      <c r="H7" s="3"/>
      <c r="I7" s="2"/>
      <c r="J7" s="3"/>
      <c r="K7" s="2"/>
      <c r="L7" s="3"/>
      <c r="M7" s="3"/>
      <c r="N7" s="3"/>
      <c r="O7" s="3"/>
      <c r="P7" s="3"/>
      <c r="Q7" s="3"/>
      <c r="R7" s="3"/>
      <c r="S7" s="3"/>
      <c r="T7" s="3"/>
      <c r="W7" s="2"/>
      <c r="X7" s="44"/>
      <c r="Y7" s="44"/>
      <c r="Z7" s="44"/>
      <c r="AA7" s="44"/>
    </row>
    <row r="8" spans="1:27" x14ac:dyDescent="0.3">
      <c r="A8" s="7"/>
      <c r="B8" s="3"/>
      <c r="C8" s="2"/>
      <c r="D8" s="2">
        <v>1</v>
      </c>
      <c r="E8" s="16"/>
      <c r="F8" s="16"/>
      <c r="G8" s="16"/>
      <c r="H8" s="3"/>
      <c r="I8" s="2"/>
      <c r="J8" s="3"/>
      <c r="K8" s="50" t="s">
        <v>26</v>
      </c>
      <c r="L8" s="3"/>
      <c r="M8" s="3"/>
      <c r="N8" s="3"/>
      <c r="O8" s="3"/>
      <c r="P8" s="3"/>
      <c r="Q8" s="3"/>
      <c r="R8" s="3"/>
      <c r="S8" s="51"/>
      <c r="T8" s="3"/>
      <c r="V8" s="2"/>
      <c r="W8" s="2"/>
      <c r="X8" s="44"/>
      <c r="Y8" s="44"/>
      <c r="Z8" s="44"/>
      <c r="AA8" s="44"/>
    </row>
    <row r="9" spans="1:27" x14ac:dyDescent="0.3">
      <c r="A9" s="7"/>
      <c r="B9" s="3"/>
      <c r="C9" s="2"/>
      <c r="D9" s="2">
        <v>2</v>
      </c>
      <c r="E9" s="16"/>
      <c r="F9" s="16"/>
      <c r="G9" s="16"/>
      <c r="H9" s="3"/>
      <c r="I9" s="2"/>
      <c r="J9" s="3"/>
      <c r="K9" s="2"/>
      <c r="L9" s="3"/>
      <c r="M9" s="3"/>
      <c r="N9" s="3"/>
      <c r="O9" s="3"/>
      <c r="P9" s="3"/>
      <c r="Q9" s="3"/>
      <c r="R9" s="3"/>
      <c r="S9" s="3"/>
      <c r="T9" s="3"/>
      <c r="V9" s="51"/>
      <c r="W9" s="2"/>
      <c r="X9" s="44"/>
      <c r="Y9" s="44"/>
      <c r="Z9" s="44"/>
      <c r="AA9" s="44"/>
    </row>
    <row r="10" spans="1:27" x14ac:dyDescent="0.3">
      <c r="A10" s="7"/>
      <c r="B10" s="3"/>
      <c r="C10" s="2"/>
      <c r="D10" s="2"/>
      <c r="E10" s="25">
        <f>IF(COUNT(E8:E9)=0,0,(IF(A1_blank_1=0,0.0000001,A1_blank_1)+IF(A1_blank_2=0,0.0000001,A1_blank_2))/COUNT(E8:E9))</f>
        <v>0</v>
      </c>
      <c r="F10" s="25">
        <f xml:space="preserve"> IF(COUNT(F8:F9)=0,0,(IF(A2_blank_1=0,0.0000001,A2_blank_1)+IF(A2_blank_2=0,0.0000001,A2_blank_2))/COUNT(F8:F9))</f>
        <v>0</v>
      </c>
      <c r="G10" s="25">
        <f xml:space="preserve"> IF(COUNT(G8:G9)=0,0,(IF(A3_blank_1=0,0.0000001,A3_blank_1)+IF(A3_blank_2=0,0.0000001,A3_blank_2))/COUNT(G8:G9))</f>
        <v>0</v>
      </c>
      <c r="H10" s="3"/>
      <c r="I10" s="2"/>
      <c r="J10" s="3"/>
      <c r="K10" s="2"/>
      <c r="L10" s="3"/>
      <c r="M10" s="3"/>
      <c r="N10" s="3"/>
      <c r="O10" s="3"/>
      <c r="P10" s="3"/>
      <c r="Q10" s="3"/>
      <c r="R10" s="3"/>
      <c r="S10" s="3"/>
      <c r="T10" s="3"/>
      <c r="V10" s="2"/>
      <c r="W10" s="2"/>
      <c r="X10" s="44"/>
      <c r="Y10" s="44"/>
      <c r="Z10" s="44"/>
      <c r="AA10" s="44"/>
    </row>
    <row r="11" spans="1:27" x14ac:dyDescent="0.3">
      <c r="A11" s="7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V11" s="2"/>
      <c r="W11" s="2"/>
      <c r="X11" s="44"/>
      <c r="Y11" s="44"/>
      <c r="Z11" s="44"/>
      <c r="AA11" s="44"/>
    </row>
    <row r="12" spans="1:27" x14ac:dyDescent="0.3">
      <c r="A12" s="7"/>
      <c r="B12" s="3"/>
      <c r="C12" s="3"/>
      <c r="D12" s="3"/>
      <c r="E12" s="4" t="s">
        <v>7</v>
      </c>
      <c r="F12" s="3"/>
      <c r="G12" s="3"/>
      <c r="H12" s="3"/>
      <c r="I12" s="3"/>
      <c r="J12" s="3"/>
      <c r="K12" s="3"/>
      <c r="L12" s="3"/>
      <c r="M12" s="4" t="s">
        <v>1</v>
      </c>
      <c r="N12" s="3"/>
      <c r="O12" s="19"/>
      <c r="P12" s="3"/>
      <c r="Q12" s="4" t="s">
        <v>23</v>
      </c>
      <c r="R12" s="3"/>
      <c r="S12" s="3"/>
      <c r="T12" s="3"/>
      <c r="U12" s="50" t="s">
        <v>28</v>
      </c>
      <c r="V12" s="2"/>
      <c r="W12" s="2"/>
      <c r="X12" s="44"/>
      <c r="Y12" s="44"/>
      <c r="Z12" s="44"/>
      <c r="AA12" s="44"/>
    </row>
    <row r="13" spans="1:27" s="13" customFormat="1" ht="63" x14ac:dyDescent="0.3">
      <c r="A13" s="10"/>
      <c r="B13" s="11"/>
      <c r="C13" s="9"/>
      <c r="D13" s="9" t="s">
        <v>0</v>
      </c>
      <c r="E13" s="22" t="s">
        <v>3</v>
      </c>
      <c r="F13" s="22" t="s">
        <v>4</v>
      </c>
      <c r="G13" s="22" t="s">
        <v>13</v>
      </c>
      <c r="H13" s="14" t="s">
        <v>8</v>
      </c>
      <c r="I13" s="14" t="s">
        <v>9</v>
      </c>
      <c r="J13" s="24"/>
      <c r="K13" s="9" t="s">
        <v>14</v>
      </c>
      <c r="L13" s="26" t="s">
        <v>10</v>
      </c>
      <c r="M13" s="17" t="s">
        <v>17</v>
      </c>
      <c r="N13" s="26" t="s">
        <v>11</v>
      </c>
      <c r="O13" s="17" t="s">
        <v>18</v>
      </c>
      <c r="P13" s="24"/>
      <c r="Q13" s="14" t="s">
        <v>2</v>
      </c>
      <c r="R13" s="26" t="s">
        <v>12</v>
      </c>
      <c r="S13" s="17" t="s">
        <v>24</v>
      </c>
      <c r="T13" s="12"/>
      <c r="U13" s="14" t="s">
        <v>19</v>
      </c>
      <c r="V13" s="14" t="s">
        <v>21</v>
      </c>
      <c r="W13" s="42" t="s">
        <v>22</v>
      </c>
      <c r="X13" s="17" t="s">
        <v>20</v>
      </c>
      <c r="Y13" s="52" t="s">
        <v>25</v>
      </c>
      <c r="Z13" s="17" t="s">
        <v>25</v>
      </c>
      <c r="AA13" s="45"/>
    </row>
    <row r="14" spans="1:27" x14ac:dyDescent="0.3">
      <c r="A14" s="7"/>
      <c r="B14" s="3"/>
      <c r="C14" s="32">
        <v>1</v>
      </c>
      <c r="D14" s="27"/>
      <c r="E14" s="29"/>
      <c r="F14" s="29"/>
      <c r="G14" s="29"/>
      <c r="H14" s="30">
        <v>0.2</v>
      </c>
      <c r="I14" s="27">
        <v>50</v>
      </c>
      <c r="J14" s="5"/>
      <c r="K14" s="28" t="s">
        <v>15</v>
      </c>
      <c r="L14" s="34">
        <f>(A2_sample-A1_sample)-(A2_blank_ave-A1_blank_ave)</f>
        <v>0</v>
      </c>
      <c r="M14" s="35" t="str">
        <f>IF(OR(ISBLANK(A1_sample),ISBLANK(A2_sample),A1_blank_ave=0,A2_blank_ave=0),"",Change_absorbance)</f>
        <v/>
      </c>
      <c r="N14" s="34">
        <f>0.072064*L14*Dilution/Sample_volume</f>
        <v>0</v>
      </c>
      <c r="O14" s="40" t="str">
        <f>IF(OR(ISBLANK(A1_sample),ISBLANK(A2_sample),A1_blank_ave=0,A2_blank_ave=0),"",Concentration_gL)</f>
        <v/>
      </c>
      <c r="P14" s="5"/>
      <c r="Q14" s="39"/>
      <c r="R14" s="34" t="e">
        <f>Concentration_gL*100/Sample_con_gL</f>
        <v>#DIV/0!</v>
      </c>
      <c r="S14" s="35" t="str">
        <f>IF(ISERROR(Concentration_gg),"",Concentration_gg)</f>
        <v/>
      </c>
      <c r="T14" s="3"/>
      <c r="U14" s="39"/>
      <c r="V14" s="39"/>
      <c r="W14" s="43" t="str">
        <f>IF(OR(ISBLANK(Sample__fresh__wieght__g),ISBLANK(Sample__dry_weight___g),Sample__fresh__wieght__g=0,Sample__dry_weight___g=0),"",100-((Sample__dry_weight___g/Sample__fresh__wieght__g)*100))</f>
        <v/>
      </c>
      <c r="X14" s="46" t="str">
        <f>W14</f>
        <v/>
      </c>
      <c r="Y14" s="53" t="str">
        <f>IF(OR(ISBLANK(Concentration_gg),ISERROR(Concentration_gg),Moisture_content="",Moisture_content=0),"",(1-(Moisture_content/100))*Concentration_gg)</f>
        <v/>
      </c>
      <c r="Z14" s="54" t="str">
        <f>Y14</f>
        <v/>
      </c>
      <c r="AA14" s="44"/>
    </row>
    <row r="15" spans="1:27" x14ac:dyDescent="0.3">
      <c r="A15" s="7"/>
      <c r="B15" s="3"/>
      <c r="C15" s="33"/>
      <c r="D15" s="31"/>
      <c r="E15" s="31"/>
      <c r="F15" s="31"/>
      <c r="G15" s="31"/>
      <c r="H15" s="31"/>
      <c r="I15" s="31"/>
      <c r="J15" s="5"/>
      <c r="K15" s="31" t="s">
        <v>16</v>
      </c>
      <c r="L15" s="36">
        <f>(G14-F14)-(A3_blank_ave-A2_blank_ave)</f>
        <v>0</v>
      </c>
      <c r="M15" s="37" t="str">
        <f>IF(OR(ISBLANK(F14),ISBLANK(G14),A2_blank_ave=0,A3_blank_ave=0),"",Change_absorbance)</f>
        <v/>
      </c>
      <c r="N15" s="38">
        <f>0.0726359*L15*I14/H14</f>
        <v>0</v>
      </c>
      <c r="O15" s="41" t="str">
        <f>IF(OR(ISBLANK(F14),ISBLANK(G14),A2_blank_ave=0,A3_blank_ave=0),"",Concentration_gL)</f>
        <v/>
      </c>
      <c r="P15" s="5"/>
      <c r="Q15" s="31"/>
      <c r="R15" s="38" t="e">
        <f>Concentration_gL*100/Q14</f>
        <v>#DIV/0!</v>
      </c>
      <c r="S15" s="41" t="str">
        <f>IF(ISERROR(Concentration_gg),"",Concentration_gg)</f>
        <v/>
      </c>
      <c r="T15" s="3"/>
      <c r="U15" s="31"/>
      <c r="V15" s="31"/>
      <c r="W15" s="43"/>
      <c r="X15" s="48"/>
      <c r="Y15" s="53" t="str">
        <f>IF(OR(ISBLANK(Concentration_gg),ISERROR(Concentration_gg),X14="",X14=0),"",(1-(X14/100))*Concentration_gg)</f>
        <v/>
      </c>
      <c r="Z15" s="49" t="str">
        <f>Y15</f>
        <v/>
      </c>
      <c r="AA15" s="44"/>
    </row>
    <row r="16" spans="1:27" x14ac:dyDescent="0.3">
      <c r="A16" s="7"/>
      <c r="B16" s="3"/>
      <c r="C16" s="32">
        <v>2</v>
      </c>
      <c r="D16" s="27"/>
      <c r="E16" s="29"/>
      <c r="F16" s="29"/>
      <c r="G16" s="29"/>
      <c r="H16" s="30">
        <v>0.2</v>
      </c>
      <c r="I16" s="27">
        <v>50</v>
      </c>
      <c r="J16" s="5"/>
      <c r="K16" s="28" t="s">
        <v>15</v>
      </c>
      <c r="L16" s="34">
        <f>(A2_sample-A1_sample)-(A2_blank_ave-A1_blank_ave)</f>
        <v>0</v>
      </c>
      <c r="M16" s="35" t="str">
        <f>IF(OR(ISBLANK(A1_sample),ISBLANK(A2_sample),A1_blank_ave=0,A2_blank_ave=0),"",Change_absorbance)</f>
        <v/>
      </c>
      <c r="N16" s="34">
        <f>0.072064*L16*Dilution/Sample_volume</f>
        <v>0</v>
      </c>
      <c r="O16" s="40" t="str">
        <f>IF(OR(ISBLANK(A1_sample),ISBLANK(A2_sample),A1_blank_ave=0,A2_blank_ave=0),"",Concentration_gL)</f>
        <v/>
      </c>
      <c r="P16" s="5"/>
      <c r="Q16" s="39"/>
      <c r="R16" s="34" t="e">
        <f>Concentration_gL*100/Sample_con_gL</f>
        <v>#DIV/0!</v>
      </c>
      <c r="S16" s="40" t="str">
        <f t="shared" ref="S16:S78" si="0">IF(ISERROR(Concentration_gg),"",Concentration_gg)</f>
        <v/>
      </c>
      <c r="T16" s="3"/>
      <c r="U16" s="39"/>
      <c r="V16" s="39"/>
      <c r="W16" s="43" t="str">
        <f>IF(OR(ISBLANK(Sample__fresh__wieght__g),ISBLANK(Sample__dry_weight___g),Sample__fresh__wieght__g=0,Sample__dry_weight___g=0),"",100-((Sample__dry_weight___g/Sample__fresh__wieght__g)*100))</f>
        <v/>
      </c>
      <c r="X16" s="46" t="str">
        <f>W16</f>
        <v/>
      </c>
      <c r="Y16" s="53" t="str">
        <f>IF(OR(ISBLANK(Concentration_gg),ISERROR(Concentration_gg),Moisture_content="",Moisture_content=0),"",(1-(Moisture_content/100))*Concentration_gg)</f>
        <v/>
      </c>
      <c r="Z16" s="47" t="str">
        <f>Y16</f>
        <v/>
      </c>
      <c r="AA16" s="44"/>
    </row>
    <row r="17" spans="1:27" x14ac:dyDescent="0.3">
      <c r="A17" s="7"/>
      <c r="B17" s="3"/>
      <c r="C17" s="33"/>
      <c r="D17" s="31"/>
      <c r="E17" s="31"/>
      <c r="F17" s="31"/>
      <c r="G17" s="31"/>
      <c r="H17" s="31"/>
      <c r="I17" s="31"/>
      <c r="J17" s="5"/>
      <c r="K17" s="31" t="s">
        <v>16</v>
      </c>
      <c r="L17" s="36">
        <f>(G16-F16)-(A3_blank_ave-A2_blank_ave)</f>
        <v>0</v>
      </c>
      <c r="M17" s="37" t="str">
        <f>IF(OR(ISBLANK(F16),ISBLANK(G16),A2_blank_ave=0,A3_blank_ave=0),"",Change_absorbance)</f>
        <v/>
      </c>
      <c r="N17" s="38">
        <f>0.0726359*L17*I16/H16</f>
        <v>0</v>
      </c>
      <c r="O17" s="41" t="str">
        <f>IF(OR(ISBLANK(F16),ISBLANK(G16),A2_blank_ave=0,A3_blank_ave=0),"",Concentration_gL)</f>
        <v/>
      </c>
      <c r="P17" s="5"/>
      <c r="Q17" s="31"/>
      <c r="R17" s="38" t="e">
        <f>Concentration_gL*100/Q16</f>
        <v>#DIV/0!</v>
      </c>
      <c r="S17" s="41" t="str">
        <f t="shared" si="0"/>
        <v/>
      </c>
      <c r="T17" s="3"/>
      <c r="U17" s="31"/>
      <c r="V17" s="31"/>
      <c r="W17" s="43"/>
      <c r="X17" s="48"/>
      <c r="Y17" s="53" t="str">
        <f>IF(OR(ISBLANK(Concentration_gg),ISERROR(Concentration_gg),X16="",X16=0),"",(1-(X16/100))*Concentration_gg)</f>
        <v/>
      </c>
      <c r="Z17" s="49" t="str">
        <f>Y17</f>
        <v/>
      </c>
      <c r="AA17" s="44"/>
    </row>
    <row r="18" spans="1:27" x14ac:dyDescent="0.3">
      <c r="A18" s="7"/>
      <c r="B18" s="3"/>
      <c r="C18" s="32">
        <v>3</v>
      </c>
      <c r="D18" s="27"/>
      <c r="E18" s="29"/>
      <c r="F18" s="29"/>
      <c r="G18" s="29"/>
      <c r="H18" s="30">
        <v>0.2</v>
      </c>
      <c r="I18" s="27">
        <v>50</v>
      </c>
      <c r="J18" s="5"/>
      <c r="K18" s="28" t="s">
        <v>15</v>
      </c>
      <c r="L18" s="34">
        <f>(A2_sample-A1_sample)-(A2_blank_ave-A1_blank_ave)</f>
        <v>0</v>
      </c>
      <c r="M18" s="35" t="str">
        <f>IF(OR(ISBLANK(A1_sample),ISBLANK(A2_sample),A1_blank_ave=0,A2_blank_ave=0),"",Change_absorbance)</f>
        <v/>
      </c>
      <c r="N18" s="34">
        <f>0.072064*L18*Dilution/Sample_volume</f>
        <v>0</v>
      </c>
      <c r="O18" s="40" t="str">
        <f>IF(OR(ISBLANK(A1_sample),ISBLANK(A2_sample),A1_blank_ave=0,A2_blank_ave=0),"",Concentration_gL)</f>
        <v/>
      </c>
      <c r="P18" s="5"/>
      <c r="Q18" s="39"/>
      <c r="R18" s="34" t="e">
        <f>Concentration_gL*100/Sample_con_gL</f>
        <v>#DIV/0!</v>
      </c>
      <c r="S18" s="40" t="str">
        <f t="shared" si="0"/>
        <v/>
      </c>
      <c r="T18" s="3"/>
      <c r="U18" s="39"/>
      <c r="V18" s="39"/>
      <c r="W18" s="43" t="str">
        <f>IF(OR(ISBLANK(Sample__fresh__wieght__g),ISBLANK(Sample__dry_weight___g),Sample__fresh__wieght__g=0,Sample__dry_weight___g=0),"",100-((Sample__dry_weight___g/Sample__fresh__wieght__g)*100))</f>
        <v/>
      </c>
      <c r="X18" s="46" t="str">
        <f>W18</f>
        <v/>
      </c>
      <c r="Y18" s="53" t="str">
        <f>IF(OR(ISBLANK(Concentration_gg),ISERROR(Concentration_gg),Moisture_content="",Moisture_content=0),"",(1-(Moisture_content/100))*Concentration_gg)</f>
        <v/>
      </c>
      <c r="Z18" s="47" t="str">
        <f t="shared" ref="Z18:Z81" si="1">Y18</f>
        <v/>
      </c>
      <c r="AA18" s="44"/>
    </row>
    <row r="19" spans="1:27" x14ac:dyDescent="0.3">
      <c r="A19" s="7"/>
      <c r="B19" s="3"/>
      <c r="C19" s="33"/>
      <c r="D19" s="31"/>
      <c r="E19" s="31"/>
      <c r="F19" s="31"/>
      <c r="G19" s="31"/>
      <c r="H19" s="31"/>
      <c r="I19" s="31"/>
      <c r="J19" s="5"/>
      <c r="K19" s="31" t="s">
        <v>16</v>
      </c>
      <c r="L19" s="36">
        <f>(G18-F18)-(A3_blank_ave-A2_blank_ave)</f>
        <v>0</v>
      </c>
      <c r="M19" s="37" t="str">
        <f>IF(OR(ISBLANK(F18),ISBLANK(G18),A2_blank_ave=0,A3_blank_ave=0),"",Change_absorbance)</f>
        <v/>
      </c>
      <c r="N19" s="38">
        <f>0.0726359*L19*I18/H18</f>
        <v>0</v>
      </c>
      <c r="O19" s="41" t="str">
        <f>IF(OR(ISBLANK(F18),ISBLANK(G18),A2_blank_ave=0,A3_blank_ave=0),"",Concentration_gL)</f>
        <v/>
      </c>
      <c r="P19" s="5"/>
      <c r="Q19" s="31"/>
      <c r="R19" s="38" t="e">
        <f>Concentration_gL*100/Q18</f>
        <v>#DIV/0!</v>
      </c>
      <c r="S19" s="41" t="str">
        <f t="shared" si="0"/>
        <v/>
      </c>
      <c r="T19" s="3"/>
      <c r="U19" s="31"/>
      <c r="V19" s="31"/>
      <c r="W19" s="43"/>
      <c r="X19" s="48"/>
      <c r="Y19" s="53" t="str">
        <f>IF(OR(ISBLANK(Concentration_gg),ISERROR(Concentration_gg),X18="",X18=0),"",(1-(X18/100))*Concentration_gg)</f>
        <v/>
      </c>
      <c r="Z19" s="49" t="str">
        <f t="shared" si="1"/>
        <v/>
      </c>
      <c r="AA19" s="44"/>
    </row>
    <row r="20" spans="1:27" x14ac:dyDescent="0.3">
      <c r="A20" s="7"/>
      <c r="B20" s="3"/>
      <c r="C20" s="32">
        <v>4</v>
      </c>
      <c r="D20" s="27"/>
      <c r="E20" s="29"/>
      <c r="F20" s="29"/>
      <c r="G20" s="29"/>
      <c r="H20" s="30">
        <v>0.2</v>
      </c>
      <c r="I20" s="27">
        <v>50</v>
      </c>
      <c r="J20" s="5"/>
      <c r="K20" s="28" t="s">
        <v>15</v>
      </c>
      <c r="L20" s="34">
        <f>(A2_sample-A1_sample)-(A2_blank_ave-A1_blank_ave)</f>
        <v>0</v>
      </c>
      <c r="M20" s="35" t="str">
        <f>IF(OR(ISBLANK(A1_sample),ISBLANK(A2_sample),A1_blank_ave=0,A2_blank_ave=0),"",Change_absorbance)</f>
        <v/>
      </c>
      <c r="N20" s="34">
        <f>0.072064*L20*Dilution/Sample_volume</f>
        <v>0</v>
      </c>
      <c r="O20" s="40" t="str">
        <f>IF(OR(ISBLANK(A1_sample),ISBLANK(A2_sample),A1_blank_ave=0,A2_blank_ave=0),"",Concentration_gL)</f>
        <v/>
      </c>
      <c r="P20" s="5"/>
      <c r="Q20" s="39"/>
      <c r="R20" s="34" t="e">
        <f>Concentration_gL*100/Sample_con_gL</f>
        <v>#DIV/0!</v>
      </c>
      <c r="S20" s="40" t="str">
        <f t="shared" si="0"/>
        <v/>
      </c>
      <c r="T20" s="3"/>
      <c r="U20" s="39"/>
      <c r="V20" s="39"/>
      <c r="W20" s="43" t="str">
        <f>IF(OR(ISBLANK(Sample__fresh__wieght__g),ISBLANK(Sample__dry_weight___g),Sample__fresh__wieght__g=0,Sample__dry_weight___g=0),"",100-((Sample__dry_weight___g/Sample__fresh__wieght__g)*100))</f>
        <v/>
      </c>
      <c r="X20" s="46" t="str">
        <f>W20</f>
        <v/>
      </c>
      <c r="Y20" s="53" t="str">
        <f>IF(OR(ISBLANK(Concentration_gg),ISERROR(Concentration_gg),Moisture_content="",Moisture_content=0),"",(1-(Moisture_content/100))*Concentration_gg)</f>
        <v/>
      </c>
      <c r="Z20" s="47" t="str">
        <f t="shared" si="1"/>
        <v/>
      </c>
      <c r="AA20" s="44"/>
    </row>
    <row r="21" spans="1:27" x14ac:dyDescent="0.3">
      <c r="A21" s="7"/>
      <c r="B21" s="3"/>
      <c r="C21" s="33"/>
      <c r="D21" s="31"/>
      <c r="E21" s="31"/>
      <c r="F21" s="31"/>
      <c r="G21" s="31"/>
      <c r="H21" s="31"/>
      <c r="I21" s="31"/>
      <c r="J21" s="5"/>
      <c r="K21" s="31" t="s">
        <v>16</v>
      </c>
      <c r="L21" s="36">
        <f>(G20-F20)-(A3_blank_ave-A2_blank_ave)</f>
        <v>0</v>
      </c>
      <c r="M21" s="37" t="str">
        <f>IF(OR(ISBLANK(F20),ISBLANK(G20),A2_blank_ave=0,A3_blank_ave=0),"",Change_absorbance)</f>
        <v/>
      </c>
      <c r="N21" s="38">
        <f>0.0726359*L21*I20/H20</f>
        <v>0</v>
      </c>
      <c r="O21" s="41" t="str">
        <f>IF(OR(ISBLANK(F20),ISBLANK(G20),A2_blank_ave=0,A3_blank_ave=0),"",Concentration_gL)</f>
        <v/>
      </c>
      <c r="P21" s="5"/>
      <c r="Q21" s="31"/>
      <c r="R21" s="38" t="e">
        <f>Concentration_gL*100/Q20</f>
        <v>#DIV/0!</v>
      </c>
      <c r="S21" s="41" t="str">
        <f t="shared" si="0"/>
        <v/>
      </c>
      <c r="T21" s="3"/>
      <c r="U21" s="31"/>
      <c r="V21" s="31"/>
      <c r="W21" s="43"/>
      <c r="X21" s="48"/>
      <c r="Y21" s="53" t="str">
        <f>IF(OR(ISBLANK(Concentration_gg),ISERROR(Concentration_gg),X20="",X20=0),"",(1-(X20/100))*Concentration_gg)</f>
        <v/>
      </c>
      <c r="Z21" s="49" t="str">
        <f t="shared" si="1"/>
        <v/>
      </c>
      <c r="AA21" s="44"/>
    </row>
    <row r="22" spans="1:27" x14ac:dyDescent="0.3">
      <c r="A22" s="7"/>
      <c r="B22" s="3"/>
      <c r="C22" s="32">
        <v>5</v>
      </c>
      <c r="D22" s="27"/>
      <c r="E22" s="29"/>
      <c r="F22" s="29"/>
      <c r="G22" s="29"/>
      <c r="H22" s="30">
        <v>0.2</v>
      </c>
      <c r="I22" s="27">
        <v>50</v>
      </c>
      <c r="J22" s="5"/>
      <c r="K22" s="28" t="s">
        <v>15</v>
      </c>
      <c r="L22" s="34">
        <f>(A2_sample-A1_sample)-(A2_blank_ave-A1_blank_ave)</f>
        <v>0</v>
      </c>
      <c r="M22" s="35" t="str">
        <f>IF(OR(ISBLANK(A1_sample),ISBLANK(A2_sample),A1_blank_ave=0,A2_blank_ave=0),"",Change_absorbance)</f>
        <v/>
      </c>
      <c r="N22" s="34">
        <f>0.072064*L22*Dilution/Sample_volume</f>
        <v>0</v>
      </c>
      <c r="O22" s="40" t="str">
        <f>IF(OR(ISBLANK(A1_sample),ISBLANK(A2_sample),A1_blank_ave=0,A2_blank_ave=0),"",Concentration_gL)</f>
        <v/>
      </c>
      <c r="P22" s="5"/>
      <c r="Q22" s="39"/>
      <c r="R22" s="34" t="e">
        <f>Concentration_gL*100/Sample_con_gL</f>
        <v>#DIV/0!</v>
      </c>
      <c r="S22" s="40" t="str">
        <f t="shared" si="0"/>
        <v/>
      </c>
      <c r="T22" s="3"/>
      <c r="U22" s="39"/>
      <c r="V22" s="39"/>
      <c r="W22" s="43" t="str">
        <f>IF(OR(ISBLANK(Sample__fresh__wieght__g),ISBLANK(Sample__dry_weight___g),Sample__fresh__wieght__g=0,Sample__dry_weight___g=0),"",100-((Sample__dry_weight___g/Sample__fresh__wieght__g)*100))</f>
        <v/>
      </c>
      <c r="X22" s="46" t="str">
        <f>W22</f>
        <v/>
      </c>
      <c r="Y22" s="53" t="str">
        <f>IF(OR(ISBLANK(Concentration_gg),ISERROR(Concentration_gg),Moisture_content="",Moisture_content=0),"",(1-(Moisture_content/100))*Concentration_gg)</f>
        <v/>
      </c>
      <c r="Z22" s="47" t="str">
        <f t="shared" si="1"/>
        <v/>
      </c>
      <c r="AA22" s="44"/>
    </row>
    <row r="23" spans="1:27" x14ac:dyDescent="0.3">
      <c r="A23" s="7"/>
      <c r="B23" s="3"/>
      <c r="C23" s="33"/>
      <c r="D23" s="31"/>
      <c r="E23" s="31"/>
      <c r="F23" s="31"/>
      <c r="G23" s="31"/>
      <c r="H23" s="31"/>
      <c r="I23" s="31"/>
      <c r="J23" s="5"/>
      <c r="K23" s="31" t="s">
        <v>16</v>
      </c>
      <c r="L23" s="36">
        <f>(G22-F22)-(A3_blank_ave-A2_blank_ave)</f>
        <v>0</v>
      </c>
      <c r="M23" s="37" t="str">
        <f>IF(OR(ISBLANK(F22),ISBLANK(G22),A2_blank_ave=0,A3_blank_ave=0),"",Change_absorbance)</f>
        <v/>
      </c>
      <c r="N23" s="38">
        <f>0.0726359*L23*I22/H22</f>
        <v>0</v>
      </c>
      <c r="O23" s="41" t="str">
        <f>IF(OR(ISBLANK(F22),ISBLANK(G22),A2_blank_ave=0,A3_blank_ave=0),"",Concentration_gL)</f>
        <v/>
      </c>
      <c r="P23" s="5"/>
      <c r="Q23" s="31"/>
      <c r="R23" s="38" t="e">
        <f>Concentration_gL*100/Q22</f>
        <v>#DIV/0!</v>
      </c>
      <c r="S23" s="41" t="str">
        <f t="shared" si="0"/>
        <v/>
      </c>
      <c r="T23" s="3"/>
      <c r="U23" s="31"/>
      <c r="V23" s="31"/>
      <c r="W23" s="43"/>
      <c r="X23" s="48"/>
      <c r="Y23" s="53" t="str">
        <f>IF(OR(ISBLANK(Concentration_gg),ISERROR(Concentration_gg),X22="",X22=0),"",(1-(X22/100))*Concentration_gg)</f>
        <v/>
      </c>
      <c r="Z23" s="49" t="str">
        <f t="shared" si="1"/>
        <v/>
      </c>
      <c r="AA23" s="44"/>
    </row>
    <row r="24" spans="1:27" x14ac:dyDescent="0.3">
      <c r="A24" s="7"/>
      <c r="B24" s="3"/>
      <c r="C24" s="32">
        <v>6</v>
      </c>
      <c r="D24" s="27"/>
      <c r="E24" s="29"/>
      <c r="F24" s="29"/>
      <c r="G24" s="29"/>
      <c r="H24" s="30">
        <v>0.2</v>
      </c>
      <c r="I24" s="27">
        <v>50</v>
      </c>
      <c r="J24" s="5"/>
      <c r="K24" s="28" t="s">
        <v>15</v>
      </c>
      <c r="L24" s="34">
        <f>(A2_sample-A1_sample)-(A2_blank_ave-A1_blank_ave)</f>
        <v>0</v>
      </c>
      <c r="M24" s="35" t="str">
        <f>IF(OR(ISBLANK(A1_sample),ISBLANK(A2_sample),A1_blank_ave=0,A2_blank_ave=0),"",Change_absorbance)</f>
        <v/>
      </c>
      <c r="N24" s="34">
        <f>0.072064*L24*Dilution/Sample_volume</f>
        <v>0</v>
      </c>
      <c r="O24" s="40" t="str">
        <f>IF(OR(ISBLANK(A1_sample),ISBLANK(A2_sample),A1_blank_ave=0,A2_blank_ave=0),"",Concentration_gL)</f>
        <v/>
      </c>
      <c r="P24" s="5"/>
      <c r="Q24" s="39"/>
      <c r="R24" s="34" t="e">
        <f>Concentration_gL*100/Sample_con_gL</f>
        <v>#DIV/0!</v>
      </c>
      <c r="S24" s="40" t="str">
        <f t="shared" si="0"/>
        <v/>
      </c>
      <c r="T24" s="3"/>
      <c r="U24" s="39"/>
      <c r="V24" s="39"/>
      <c r="W24" s="43" t="str">
        <f>IF(OR(ISBLANK(Sample__fresh__wieght__g),ISBLANK(Sample__dry_weight___g),Sample__fresh__wieght__g=0,Sample__dry_weight___g=0),"",100-((Sample__dry_weight___g/Sample__fresh__wieght__g)*100))</f>
        <v/>
      </c>
      <c r="X24" s="46" t="str">
        <f>W24</f>
        <v/>
      </c>
      <c r="Y24" s="53" t="str">
        <f>IF(OR(ISBLANK(Concentration_gg),ISERROR(Concentration_gg),Moisture_content="",Moisture_content=0),"",(1-(Moisture_content/100))*Concentration_gg)</f>
        <v/>
      </c>
      <c r="Z24" s="47" t="str">
        <f t="shared" si="1"/>
        <v/>
      </c>
      <c r="AA24" s="44"/>
    </row>
    <row r="25" spans="1:27" x14ac:dyDescent="0.3">
      <c r="A25" s="7"/>
      <c r="B25" s="3"/>
      <c r="C25" s="33"/>
      <c r="D25" s="31"/>
      <c r="E25" s="31"/>
      <c r="F25" s="31"/>
      <c r="G25" s="31"/>
      <c r="H25" s="31"/>
      <c r="I25" s="31"/>
      <c r="J25" s="5"/>
      <c r="K25" s="31" t="s">
        <v>16</v>
      </c>
      <c r="L25" s="36">
        <f>(G24-F24)-(A3_blank_ave-A2_blank_ave)</f>
        <v>0</v>
      </c>
      <c r="M25" s="37" t="str">
        <f>IF(OR(ISBLANK(F24),ISBLANK(G24),A2_blank_ave=0,A3_blank_ave=0),"",Change_absorbance)</f>
        <v/>
      </c>
      <c r="N25" s="38">
        <f>0.0726359*L25*I24/H24</f>
        <v>0</v>
      </c>
      <c r="O25" s="41" t="str">
        <f>IF(OR(ISBLANK(F24),ISBLANK(G24),A2_blank_ave=0,A3_blank_ave=0),"",Concentration_gL)</f>
        <v/>
      </c>
      <c r="P25" s="5"/>
      <c r="Q25" s="31"/>
      <c r="R25" s="38" t="e">
        <f>Concentration_gL*100/Q24</f>
        <v>#DIV/0!</v>
      </c>
      <c r="S25" s="41" t="str">
        <f t="shared" si="0"/>
        <v/>
      </c>
      <c r="T25" s="3"/>
      <c r="U25" s="31"/>
      <c r="V25" s="31"/>
      <c r="W25" s="43"/>
      <c r="X25" s="48"/>
      <c r="Y25" s="53" t="str">
        <f>IF(OR(ISBLANK(Concentration_gg),ISERROR(Concentration_gg),X24="",X24=0),"",(1-(X24/100))*Concentration_gg)</f>
        <v/>
      </c>
      <c r="Z25" s="49" t="str">
        <f t="shared" si="1"/>
        <v/>
      </c>
      <c r="AA25" s="44"/>
    </row>
    <row r="26" spans="1:27" x14ac:dyDescent="0.3">
      <c r="A26" s="7"/>
      <c r="B26" s="3"/>
      <c r="C26" s="32">
        <v>7</v>
      </c>
      <c r="D26" s="27"/>
      <c r="E26" s="29"/>
      <c r="F26" s="29"/>
      <c r="G26" s="29"/>
      <c r="H26" s="30">
        <v>0.2</v>
      </c>
      <c r="I26" s="27">
        <v>50</v>
      </c>
      <c r="J26" s="5"/>
      <c r="K26" s="28" t="s">
        <v>15</v>
      </c>
      <c r="L26" s="34">
        <f>(A2_sample-A1_sample)-(A2_blank_ave-A1_blank_ave)</f>
        <v>0</v>
      </c>
      <c r="M26" s="35" t="str">
        <f>IF(OR(ISBLANK(A1_sample),ISBLANK(A2_sample),A1_blank_ave=0,A2_blank_ave=0),"",Change_absorbance)</f>
        <v/>
      </c>
      <c r="N26" s="34">
        <f>0.072064*L26*Dilution/Sample_volume</f>
        <v>0</v>
      </c>
      <c r="O26" s="40" t="str">
        <f>IF(OR(ISBLANK(A1_sample),ISBLANK(A2_sample),A1_blank_ave=0,A2_blank_ave=0),"",Concentration_gL)</f>
        <v/>
      </c>
      <c r="P26" s="5"/>
      <c r="Q26" s="39"/>
      <c r="R26" s="34" t="e">
        <f>Concentration_gL*100/Sample_con_gL</f>
        <v>#DIV/0!</v>
      </c>
      <c r="S26" s="40" t="str">
        <f t="shared" si="0"/>
        <v/>
      </c>
      <c r="T26" s="3"/>
      <c r="U26" s="39"/>
      <c r="V26" s="39"/>
      <c r="W26" s="43" t="str">
        <f>IF(OR(ISBLANK(Sample__fresh__wieght__g),ISBLANK(Sample__dry_weight___g),Sample__fresh__wieght__g=0,Sample__dry_weight___g=0),"",100-((Sample__dry_weight___g/Sample__fresh__wieght__g)*100))</f>
        <v/>
      </c>
      <c r="X26" s="46" t="str">
        <f>W26</f>
        <v/>
      </c>
      <c r="Y26" s="53" t="str">
        <f>IF(OR(ISBLANK(Concentration_gg),ISERROR(Concentration_gg),Moisture_content="",Moisture_content=0),"",(1-(Moisture_content/100))*Concentration_gg)</f>
        <v/>
      </c>
      <c r="Z26" s="47" t="str">
        <f t="shared" si="1"/>
        <v/>
      </c>
      <c r="AA26" s="44"/>
    </row>
    <row r="27" spans="1:27" x14ac:dyDescent="0.3">
      <c r="A27" s="7"/>
      <c r="B27" s="3"/>
      <c r="C27" s="33"/>
      <c r="D27" s="31"/>
      <c r="E27" s="31"/>
      <c r="F27" s="31"/>
      <c r="G27" s="31"/>
      <c r="H27" s="31"/>
      <c r="I27" s="31"/>
      <c r="J27" s="5"/>
      <c r="K27" s="31" t="s">
        <v>16</v>
      </c>
      <c r="L27" s="36">
        <f>(G26-F26)-(A3_blank_ave-A2_blank_ave)</f>
        <v>0</v>
      </c>
      <c r="M27" s="37" t="str">
        <f>IF(OR(ISBLANK(F26),ISBLANK(G26),A2_blank_ave=0,A3_blank_ave=0),"",Change_absorbance)</f>
        <v/>
      </c>
      <c r="N27" s="38">
        <f>0.0726359*L27*I26/H26</f>
        <v>0</v>
      </c>
      <c r="O27" s="41" t="str">
        <f>IF(OR(ISBLANK(F26),ISBLANK(G26),A2_blank_ave=0,A3_blank_ave=0),"",Concentration_gL)</f>
        <v/>
      </c>
      <c r="P27" s="5"/>
      <c r="Q27" s="31"/>
      <c r="R27" s="38" t="e">
        <f>Concentration_gL*100/Q26</f>
        <v>#DIV/0!</v>
      </c>
      <c r="S27" s="41" t="str">
        <f t="shared" si="0"/>
        <v/>
      </c>
      <c r="T27" s="3"/>
      <c r="U27" s="31"/>
      <c r="V27" s="31"/>
      <c r="W27" s="43"/>
      <c r="X27" s="48"/>
      <c r="Y27" s="53" t="str">
        <f>IF(OR(ISBLANK(Concentration_gg),ISERROR(Concentration_gg),X26="",X26=0),"",(1-(X26/100))*Concentration_gg)</f>
        <v/>
      </c>
      <c r="Z27" s="49" t="str">
        <f t="shared" si="1"/>
        <v/>
      </c>
      <c r="AA27" s="44"/>
    </row>
    <row r="28" spans="1:27" x14ac:dyDescent="0.3">
      <c r="A28" s="7"/>
      <c r="B28" s="3"/>
      <c r="C28" s="32">
        <v>8</v>
      </c>
      <c r="D28" s="27"/>
      <c r="E28" s="29"/>
      <c r="F28" s="29"/>
      <c r="G28" s="29"/>
      <c r="H28" s="30">
        <v>0.2</v>
      </c>
      <c r="I28" s="27">
        <v>50</v>
      </c>
      <c r="J28" s="5"/>
      <c r="K28" s="28" t="s">
        <v>15</v>
      </c>
      <c r="L28" s="34">
        <f>(A2_sample-A1_sample)-(A2_blank_ave-A1_blank_ave)</f>
        <v>0</v>
      </c>
      <c r="M28" s="35" t="str">
        <f>IF(OR(ISBLANK(A1_sample),ISBLANK(A2_sample),A1_blank_ave=0,A2_blank_ave=0),"",Change_absorbance)</f>
        <v/>
      </c>
      <c r="N28" s="34">
        <f>0.072064*L28*Dilution/Sample_volume</f>
        <v>0</v>
      </c>
      <c r="O28" s="40" t="str">
        <f>IF(OR(ISBLANK(A1_sample),ISBLANK(A2_sample),A1_blank_ave=0,A2_blank_ave=0),"",Concentration_gL)</f>
        <v/>
      </c>
      <c r="P28" s="5"/>
      <c r="Q28" s="39"/>
      <c r="R28" s="34" t="e">
        <f>Concentration_gL*100/Sample_con_gL</f>
        <v>#DIV/0!</v>
      </c>
      <c r="S28" s="40" t="str">
        <f t="shared" si="0"/>
        <v/>
      </c>
      <c r="T28" s="3"/>
      <c r="U28" s="39"/>
      <c r="V28" s="39"/>
      <c r="W28" s="43" t="str">
        <f>IF(OR(ISBLANK(Sample__fresh__wieght__g),ISBLANK(Sample__dry_weight___g),Sample__fresh__wieght__g=0,Sample__dry_weight___g=0),"",100-((Sample__dry_weight___g/Sample__fresh__wieght__g)*100))</f>
        <v/>
      </c>
      <c r="X28" s="46" t="str">
        <f>W28</f>
        <v/>
      </c>
      <c r="Y28" s="53" t="str">
        <f>IF(OR(ISBLANK(Concentration_gg),ISERROR(Concentration_gg),Moisture_content="",Moisture_content=0),"",(1-(Moisture_content/100))*Concentration_gg)</f>
        <v/>
      </c>
      <c r="Z28" s="47" t="str">
        <f t="shared" si="1"/>
        <v/>
      </c>
      <c r="AA28" s="44"/>
    </row>
    <row r="29" spans="1:27" x14ac:dyDescent="0.3">
      <c r="A29" s="7"/>
      <c r="B29" s="3"/>
      <c r="C29" s="33"/>
      <c r="D29" s="31"/>
      <c r="E29" s="31"/>
      <c r="F29" s="31"/>
      <c r="G29" s="31"/>
      <c r="H29" s="31"/>
      <c r="I29" s="31"/>
      <c r="J29" s="5"/>
      <c r="K29" s="31" t="s">
        <v>16</v>
      </c>
      <c r="L29" s="36">
        <f>(G28-F28)-(A3_blank_ave-A2_blank_ave)</f>
        <v>0</v>
      </c>
      <c r="M29" s="37" t="str">
        <f>IF(OR(ISBLANK(F28),ISBLANK(G28),A2_blank_ave=0,A3_blank_ave=0),"",Change_absorbance)</f>
        <v/>
      </c>
      <c r="N29" s="38">
        <f>0.0726359*L29*I28/H28</f>
        <v>0</v>
      </c>
      <c r="O29" s="41" t="str">
        <f>IF(OR(ISBLANK(F28),ISBLANK(G28),A2_blank_ave=0,A3_blank_ave=0),"",Concentration_gL)</f>
        <v/>
      </c>
      <c r="P29" s="5"/>
      <c r="Q29" s="31"/>
      <c r="R29" s="38" t="e">
        <f>Concentration_gL*100/Q28</f>
        <v>#DIV/0!</v>
      </c>
      <c r="S29" s="41" t="str">
        <f t="shared" si="0"/>
        <v/>
      </c>
      <c r="T29" s="3"/>
      <c r="U29" s="31"/>
      <c r="V29" s="31"/>
      <c r="W29" s="43"/>
      <c r="X29" s="48"/>
      <c r="Y29" s="53" t="str">
        <f>IF(OR(ISBLANK(Concentration_gg),ISERROR(Concentration_gg),X28="",X28=0),"",(1-(X28/100))*Concentration_gg)</f>
        <v/>
      </c>
      <c r="Z29" s="49" t="str">
        <f t="shared" si="1"/>
        <v/>
      </c>
      <c r="AA29" s="44"/>
    </row>
    <row r="30" spans="1:27" x14ac:dyDescent="0.3">
      <c r="A30" s="7"/>
      <c r="B30" s="3"/>
      <c r="C30" s="32">
        <v>9</v>
      </c>
      <c r="D30" s="27"/>
      <c r="E30" s="29"/>
      <c r="F30" s="29"/>
      <c r="G30" s="29"/>
      <c r="H30" s="30">
        <v>0.2</v>
      </c>
      <c r="I30" s="27">
        <v>50</v>
      </c>
      <c r="J30" s="5"/>
      <c r="K30" s="28" t="s">
        <v>15</v>
      </c>
      <c r="L30" s="34">
        <f>(A2_sample-A1_sample)-(A2_blank_ave-A1_blank_ave)</f>
        <v>0</v>
      </c>
      <c r="M30" s="35" t="str">
        <f>IF(OR(ISBLANK(A1_sample),ISBLANK(A2_sample),A1_blank_ave=0,A2_blank_ave=0),"",Change_absorbance)</f>
        <v/>
      </c>
      <c r="N30" s="34">
        <f>0.072064*L30*Dilution/Sample_volume</f>
        <v>0</v>
      </c>
      <c r="O30" s="40" t="str">
        <f>IF(OR(ISBLANK(A1_sample),ISBLANK(A2_sample),A1_blank_ave=0,A2_blank_ave=0),"",Concentration_gL)</f>
        <v/>
      </c>
      <c r="P30" s="5"/>
      <c r="Q30" s="39"/>
      <c r="R30" s="34" t="e">
        <f>Concentration_gL*100/Sample_con_gL</f>
        <v>#DIV/0!</v>
      </c>
      <c r="S30" s="40" t="str">
        <f t="shared" si="0"/>
        <v/>
      </c>
      <c r="T30" s="3"/>
      <c r="U30" s="39"/>
      <c r="V30" s="39"/>
      <c r="W30" s="43" t="str">
        <f>IF(OR(ISBLANK(Sample__fresh__wieght__g),ISBLANK(Sample__dry_weight___g),Sample__fresh__wieght__g=0,Sample__dry_weight___g=0),"",100-((Sample__dry_weight___g/Sample__fresh__wieght__g)*100))</f>
        <v/>
      </c>
      <c r="X30" s="46" t="str">
        <f>W30</f>
        <v/>
      </c>
      <c r="Y30" s="53" t="str">
        <f>IF(OR(ISBLANK(Concentration_gg),ISERROR(Concentration_gg),Moisture_content="",Moisture_content=0),"",(1-(Moisture_content/100))*Concentration_gg)</f>
        <v/>
      </c>
      <c r="Z30" s="47" t="str">
        <f t="shared" si="1"/>
        <v/>
      </c>
      <c r="AA30" s="44"/>
    </row>
    <row r="31" spans="1:27" x14ac:dyDescent="0.3">
      <c r="A31" s="7"/>
      <c r="B31" s="3"/>
      <c r="C31" s="33"/>
      <c r="D31" s="31"/>
      <c r="E31" s="31"/>
      <c r="F31" s="31"/>
      <c r="G31" s="31"/>
      <c r="H31" s="31"/>
      <c r="I31" s="31"/>
      <c r="J31" s="5"/>
      <c r="K31" s="31" t="s">
        <v>16</v>
      </c>
      <c r="L31" s="36">
        <f>(G30-F30)-(A3_blank_ave-A2_blank_ave)</f>
        <v>0</v>
      </c>
      <c r="M31" s="37" t="str">
        <f>IF(OR(ISBLANK(F30),ISBLANK(G30),A2_blank_ave=0,A3_blank_ave=0),"",Change_absorbance)</f>
        <v/>
      </c>
      <c r="N31" s="38">
        <f>0.0726359*L31*I30/H30</f>
        <v>0</v>
      </c>
      <c r="O31" s="41" t="str">
        <f>IF(OR(ISBLANK(F30),ISBLANK(G30),A2_blank_ave=0,A3_blank_ave=0),"",Concentration_gL)</f>
        <v/>
      </c>
      <c r="P31" s="5"/>
      <c r="Q31" s="31"/>
      <c r="R31" s="38" t="e">
        <f>Concentration_gL*100/Q30</f>
        <v>#DIV/0!</v>
      </c>
      <c r="S31" s="41" t="str">
        <f t="shared" si="0"/>
        <v/>
      </c>
      <c r="T31" s="3"/>
      <c r="U31" s="31"/>
      <c r="V31" s="31"/>
      <c r="W31" s="43"/>
      <c r="X31" s="48"/>
      <c r="Y31" s="53" t="str">
        <f>IF(OR(ISBLANK(Concentration_gg),ISERROR(Concentration_gg),X30="",X30=0),"",(1-(X30/100))*Concentration_gg)</f>
        <v/>
      </c>
      <c r="Z31" s="49" t="str">
        <f t="shared" si="1"/>
        <v/>
      </c>
      <c r="AA31" s="44"/>
    </row>
    <row r="32" spans="1:27" x14ac:dyDescent="0.3">
      <c r="A32" s="7"/>
      <c r="B32" s="3"/>
      <c r="C32" s="32">
        <v>10</v>
      </c>
      <c r="D32" s="27"/>
      <c r="E32" s="29"/>
      <c r="F32" s="29"/>
      <c r="G32" s="29"/>
      <c r="H32" s="30">
        <v>0.2</v>
      </c>
      <c r="I32" s="27">
        <v>50</v>
      </c>
      <c r="J32" s="5"/>
      <c r="K32" s="28" t="s">
        <v>15</v>
      </c>
      <c r="L32" s="34">
        <f>(A2_sample-A1_sample)-(A2_blank_ave-A1_blank_ave)</f>
        <v>0</v>
      </c>
      <c r="M32" s="35" t="str">
        <f>IF(OR(ISBLANK(A1_sample),ISBLANK(A2_sample),A1_blank_ave=0,A2_blank_ave=0),"",Change_absorbance)</f>
        <v/>
      </c>
      <c r="N32" s="34">
        <f>0.072064*L32*Dilution/Sample_volume</f>
        <v>0</v>
      </c>
      <c r="O32" s="40" t="str">
        <f>IF(OR(ISBLANK(A1_sample),ISBLANK(A2_sample),A1_blank_ave=0,A2_blank_ave=0),"",Concentration_gL)</f>
        <v/>
      </c>
      <c r="P32" s="5"/>
      <c r="Q32" s="39"/>
      <c r="R32" s="34" t="e">
        <f>Concentration_gL*100/Sample_con_gL</f>
        <v>#DIV/0!</v>
      </c>
      <c r="S32" s="40" t="str">
        <f t="shared" si="0"/>
        <v/>
      </c>
      <c r="T32" s="3"/>
      <c r="U32" s="39"/>
      <c r="V32" s="39"/>
      <c r="W32" s="43" t="str">
        <f>IF(OR(ISBLANK(Sample__fresh__wieght__g),ISBLANK(Sample__dry_weight___g),Sample__fresh__wieght__g=0,Sample__dry_weight___g=0),"",100-((Sample__dry_weight___g/Sample__fresh__wieght__g)*100))</f>
        <v/>
      </c>
      <c r="X32" s="46" t="str">
        <f>W32</f>
        <v/>
      </c>
      <c r="Y32" s="53" t="str">
        <f>IF(OR(ISBLANK(Concentration_gg),ISERROR(Concentration_gg),Moisture_content="",Moisture_content=0),"",(1-(Moisture_content/100))*Concentration_gg)</f>
        <v/>
      </c>
      <c r="Z32" s="47" t="str">
        <f t="shared" si="1"/>
        <v/>
      </c>
      <c r="AA32" s="44"/>
    </row>
    <row r="33" spans="1:27" x14ac:dyDescent="0.3">
      <c r="A33" s="7"/>
      <c r="B33" s="3"/>
      <c r="C33" s="33"/>
      <c r="D33" s="31"/>
      <c r="E33" s="31"/>
      <c r="F33" s="31"/>
      <c r="G33" s="31"/>
      <c r="H33" s="31"/>
      <c r="I33" s="31"/>
      <c r="J33" s="5"/>
      <c r="K33" s="31" t="s">
        <v>16</v>
      </c>
      <c r="L33" s="36">
        <f>(G32-F32)-(A3_blank_ave-A2_blank_ave)</f>
        <v>0</v>
      </c>
      <c r="M33" s="37" t="str">
        <f>IF(OR(ISBLANK(F32),ISBLANK(G32),A2_blank_ave=0,A3_blank_ave=0),"",Change_absorbance)</f>
        <v/>
      </c>
      <c r="N33" s="38">
        <f>0.0726359*L33*I32/H32</f>
        <v>0</v>
      </c>
      <c r="O33" s="41" t="str">
        <f>IF(OR(ISBLANK(F32),ISBLANK(G32),A2_blank_ave=0,A3_blank_ave=0),"",Concentration_gL)</f>
        <v/>
      </c>
      <c r="P33" s="5"/>
      <c r="Q33" s="31"/>
      <c r="R33" s="38" t="e">
        <f>Concentration_gL*100/Q32</f>
        <v>#DIV/0!</v>
      </c>
      <c r="S33" s="41" t="str">
        <f t="shared" si="0"/>
        <v/>
      </c>
      <c r="T33" s="3"/>
      <c r="U33" s="31"/>
      <c r="V33" s="31"/>
      <c r="W33" s="43"/>
      <c r="X33" s="48"/>
      <c r="Y33" s="53" t="str">
        <f>IF(OR(ISBLANK(Concentration_gg),ISERROR(Concentration_gg),X32="",X32=0),"",(1-(X32/100))*Concentration_gg)</f>
        <v/>
      </c>
      <c r="Z33" s="49" t="str">
        <f t="shared" si="1"/>
        <v/>
      </c>
      <c r="AA33" s="44"/>
    </row>
    <row r="34" spans="1:27" x14ac:dyDescent="0.3">
      <c r="A34" s="7"/>
      <c r="B34" s="3"/>
      <c r="C34" s="32">
        <v>11</v>
      </c>
      <c r="D34" s="27"/>
      <c r="E34" s="29"/>
      <c r="F34" s="29"/>
      <c r="G34" s="29"/>
      <c r="H34" s="30">
        <v>0.2</v>
      </c>
      <c r="I34" s="27">
        <v>50</v>
      </c>
      <c r="J34" s="5"/>
      <c r="K34" s="28" t="s">
        <v>15</v>
      </c>
      <c r="L34" s="34">
        <f>(A2_sample-A1_sample)-(A2_blank_ave-A1_blank_ave)</f>
        <v>0</v>
      </c>
      <c r="M34" s="35" t="str">
        <f>IF(OR(ISBLANK(A1_sample),ISBLANK(A2_sample),A1_blank_ave=0,A2_blank_ave=0),"",Change_absorbance)</f>
        <v/>
      </c>
      <c r="N34" s="34">
        <f>0.072064*L34*Dilution/Sample_volume</f>
        <v>0</v>
      </c>
      <c r="O34" s="40" t="str">
        <f>IF(OR(ISBLANK(A1_sample),ISBLANK(A2_sample),A1_blank_ave=0,A2_blank_ave=0),"",Concentration_gL)</f>
        <v/>
      </c>
      <c r="P34" s="5"/>
      <c r="Q34" s="39"/>
      <c r="R34" s="34" t="e">
        <f>Concentration_gL*100/Sample_con_gL</f>
        <v>#DIV/0!</v>
      </c>
      <c r="S34" s="40" t="str">
        <f>IF(ISERROR(Concentration_gg),"",Concentration_gg)</f>
        <v/>
      </c>
      <c r="T34" s="3"/>
      <c r="U34" s="39"/>
      <c r="V34" s="39"/>
      <c r="W34" s="43" t="str">
        <f>IF(OR(ISBLANK(Sample__fresh__wieght__g),ISBLANK(Sample__dry_weight___g),Sample__fresh__wieght__g=0,Sample__dry_weight___g=0),"",100-((Sample__dry_weight___g/Sample__fresh__wieght__g)*100))</f>
        <v/>
      </c>
      <c r="X34" s="46" t="str">
        <f>W34</f>
        <v/>
      </c>
      <c r="Y34" s="53" t="str">
        <f>IF(OR(ISBLANK(Concentration_gg),ISERROR(Concentration_gg),Moisture_content="",Moisture_content=0),"",(1-(Moisture_content/100))*Concentration_gg)</f>
        <v/>
      </c>
      <c r="Z34" s="47" t="str">
        <f t="shared" si="1"/>
        <v/>
      </c>
      <c r="AA34" s="44"/>
    </row>
    <row r="35" spans="1:27" x14ac:dyDescent="0.3">
      <c r="A35" s="7"/>
      <c r="B35" s="3"/>
      <c r="C35" s="33"/>
      <c r="D35" s="31"/>
      <c r="E35" s="31"/>
      <c r="F35" s="31"/>
      <c r="G35" s="31"/>
      <c r="H35" s="31"/>
      <c r="I35" s="31"/>
      <c r="J35" s="5"/>
      <c r="K35" s="31" t="s">
        <v>16</v>
      </c>
      <c r="L35" s="36">
        <f>(G34-F34)-(A3_blank_ave-A2_blank_ave)</f>
        <v>0</v>
      </c>
      <c r="M35" s="37" t="str">
        <f>IF(OR(ISBLANK(F34),ISBLANK(G34),A2_blank_ave=0,A3_blank_ave=0),"",Change_absorbance)</f>
        <v/>
      </c>
      <c r="N35" s="38">
        <f>0.0726359*L35*I34/H34</f>
        <v>0</v>
      </c>
      <c r="O35" s="41" t="str">
        <f>IF(OR(ISBLANK(F34),ISBLANK(G34),A2_blank_ave=0,A3_blank_ave=0),"",Concentration_gL)</f>
        <v/>
      </c>
      <c r="P35" s="5"/>
      <c r="Q35" s="31"/>
      <c r="R35" s="38" t="e">
        <f>Concentration_gL*100/Q34</f>
        <v>#DIV/0!</v>
      </c>
      <c r="S35" s="41" t="str">
        <f t="shared" si="0"/>
        <v/>
      </c>
      <c r="T35" s="3"/>
      <c r="U35" s="31"/>
      <c r="V35" s="31"/>
      <c r="W35" s="43"/>
      <c r="X35" s="48"/>
      <c r="Y35" s="53" t="str">
        <f>IF(OR(ISBLANK(Concentration_gg),ISERROR(Concentration_gg),X34="",X34=0),"",(1-(X34/100))*Concentration_gg)</f>
        <v/>
      </c>
      <c r="Z35" s="49" t="str">
        <f t="shared" si="1"/>
        <v/>
      </c>
      <c r="AA35" s="44"/>
    </row>
    <row r="36" spans="1:27" x14ac:dyDescent="0.3">
      <c r="A36" s="7"/>
      <c r="B36" s="3"/>
      <c r="C36" s="32">
        <v>12</v>
      </c>
      <c r="D36" s="27"/>
      <c r="E36" s="29"/>
      <c r="F36" s="29"/>
      <c r="G36" s="29"/>
      <c r="H36" s="30">
        <v>0.2</v>
      </c>
      <c r="I36" s="27">
        <v>50</v>
      </c>
      <c r="J36" s="5"/>
      <c r="K36" s="28" t="s">
        <v>15</v>
      </c>
      <c r="L36" s="34">
        <f>(A2_sample-A1_sample)-(A2_blank_ave-A1_blank_ave)</f>
        <v>0</v>
      </c>
      <c r="M36" s="35" t="str">
        <f>IF(OR(ISBLANK(A1_sample),ISBLANK(A2_sample),A1_blank_ave=0,A2_blank_ave=0),"",Change_absorbance)</f>
        <v/>
      </c>
      <c r="N36" s="34">
        <f>0.072064*L36*Dilution/Sample_volume</f>
        <v>0</v>
      </c>
      <c r="O36" s="40" t="str">
        <f>IF(OR(ISBLANK(A1_sample),ISBLANK(A2_sample),A1_blank_ave=0,A2_blank_ave=0),"",Concentration_gL)</f>
        <v/>
      </c>
      <c r="P36" s="5"/>
      <c r="Q36" s="39"/>
      <c r="R36" s="34" t="e">
        <f>Concentration_gL*100/Sample_con_gL</f>
        <v>#DIV/0!</v>
      </c>
      <c r="S36" s="40" t="str">
        <f t="shared" si="0"/>
        <v/>
      </c>
      <c r="T36" s="3"/>
      <c r="U36" s="39"/>
      <c r="V36" s="39"/>
      <c r="W36" s="43" t="str">
        <f>IF(OR(ISBLANK(Sample__fresh__wieght__g),ISBLANK(Sample__dry_weight___g),Sample__fresh__wieght__g=0,Sample__dry_weight___g=0),"",100-((Sample__dry_weight___g/Sample__fresh__wieght__g)*100))</f>
        <v/>
      </c>
      <c r="X36" s="46" t="str">
        <f>W36</f>
        <v/>
      </c>
      <c r="Y36" s="53" t="str">
        <f>IF(OR(ISBLANK(Concentration_gg),ISERROR(Concentration_gg),Moisture_content="",Moisture_content=0),"",(1-(Moisture_content/100))*Concentration_gg)</f>
        <v/>
      </c>
      <c r="Z36" s="47" t="str">
        <f t="shared" si="1"/>
        <v/>
      </c>
      <c r="AA36" s="44"/>
    </row>
    <row r="37" spans="1:27" x14ac:dyDescent="0.3">
      <c r="A37" s="7"/>
      <c r="B37" s="3"/>
      <c r="C37" s="33"/>
      <c r="D37" s="31"/>
      <c r="E37" s="31"/>
      <c r="F37" s="31"/>
      <c r="G37" s="31"/>
      <c r="H37" s="31"/>
      <c r="I37" s="31"/>
      <c r="J37" s="5"/>
      <c r="K37" s="31" t="s">
        <v>16</v>
      </c>
      <c r="L37" s="36">
        <f>(G36-F36)-(A3_blank_ave-A2_blank_ave)</f>
        <v>0</v>
      </c>
      <c r="M37" s="37" t="str">
        <f>IF(OR(ISBLANK(F36),ISBLANK(G36),A2_blank_ave=0,A3_blank_ave=0),"",Change_absorbance)</f>
        <v/>
      </c>
      <c r="N37" s="38">
        <f>0.0726359*L37*I36/H36</f>
        <v>0</v>
      </c>
      <c r="O37" s="41" t="str">
        <f>IF(OR(ISBLANK(F36),ISBLANK(G36),A2_blank_ave=0,A3_blank_ave=0),"",Concentration_gL)</f>
        <v/>
      </c>
      <c r="P37" s="5"/>
      <c r="Q37" s="31"/>
      <c r="R37" s="38" t="e">
        <f>Concentration_gL*100/Q36</f>
        <v>#DIV/0!</v>
      </c>
      <c r="S37" s="41" t="str">
        <f t="shared" si="0"/>
        <v/>
      </c>
      <c r="T37" s="3"/>
      <c r="U37" s="31"/>
      <c r="V37" s="31"/>
      <c r="W37" s="43"/>
      <c r="X37" s="48"/>
      <c r="Y37" s="53" t="str">
        <f>IF(OR(ISBLANK(Concentration_gg),ISERROR(Concentration_gg),X36="",X36=0),"",(1-(X36/100))*Concentration_gg)</f>
        <v/>
      </c>
      <c r="Z37" s="49" t="str">
        <f t="shared" si="1"/>
        <v/>
      </c>
      <c r="AA37" s="44"/>
    </row>
    <row r="38" spans="1:27" x14ac:dyDescent="0.3">
      <c r="A38" s="7"/>
      <c r="B38" s="3"/>
      <c r="C38" s="32">
        <v>13</v>
      </c>
      <c r="D38" s="27"/>
      <c r="E38" s="29"/>
      <c r="F38" s="29"/>
      <c r="G38" s="29"/>
      <c r="H38" s="30">
        <v>0.2</v>
      </c>
      <c r="I38" s="27">
        <v>50</v>
      </c>
      <c r="J38" s="5"/>
      <c r="K38" s="28" t="s">
        <v>15</v>
      </c>
      <c r="L38" s="34">
        <f>(A2_sample-A1_sample)-(A2_blank_ave-A1_blank_ave)</f>
        <v>0</v>
      </c>
      <c r="M38" s="35" t="str">
        <f>IF(OR(ISBLANK(A1_sample),ISBLANK(A2_sample),A1_blank_ave=0,A2_blank_ave=0),"",Change_absorbance)</f>
        <v/>
      </c>
      <c r="N38" s="34">
        <f>0.072064*L38*Dilution/Sample_volume</f>
        <v>0</v>
      </c>
      <c r="O38" s="40" t="str">
        <f>IF(OR(ISBLANK(A1_sample),ISBLANK(A2_sample),A1_blank_ave=0,A2_blank_ave=0),"",Concentration_gL)</f>
        <v/>
      </c>
      <c r="P38" s="5"/>
      <c r="Q38" s="39"/>
      <c r="R38" s="34" t="e">
        <f>Concentration_gL*100/Sample_con_gL</f>
        <v>#DIV/0!</v>
      </c>
      <c r="S38" s="40" t="str">
        <f t="shared" si="0"/>
        <v/>
      </c>
      <c r="T38" s="3"/>
      <c r="U38" s="39"/>
      <c r="V38" s="39"/>
      <c r="W38" s="43" t="str">
        <f>IF(OR(ISBLANK(Sample__fresh__wieght__g),ISBLANK(Sample__dry_weight___g),Sample__fresh__wieght__g=0,Sample__dry_weight___g=0),"",100-((Sample__dry_weight___g/Sample__fresh__wieght__g)*100))</f>
        <v/>
      </c>
      <c r="X38" s="46" t="str">
        <f>W38</f>
        <v/>
      </c>
      <c r="Y38" s="53" t="str">
        <f>IF(OR(ISBLANK(Concentration_gg),ISERROR(Concentration_gg),Moisture_content="",Moisture_content=0),"",(1-(Moisture_content/100))*Concentration_gg)</f>
        <v/>
      </c>
      <c r="Z38" s="47" t="str">
        <f t="shared" si="1"/>
        <v/>
      </c>
      <c r="AA38" s="44"/>
    </row>
    <row r="39" spans="1:27" x14ac:dyDescent="0.3">
      <c r="A39" s="7"/>
      <c r="B39" s="3"/>
      <c r="C39" s="33"/>
      <c r="D39" s="31"/>
      <c r="E39" s="31"/>
      <c r="F39" s="31"/>
      <c r="G39" s="31"/>
      <c r="H39" s="31"/>
      <c r="I39" s="31"/>
      <c r="J39" s="5"/>
      <c r="K39" s="31" t="s">
        <v>16</v>
      </c>
      <c r="L39" s="36">
        <f>(G38-F38)-(A3_blank_ave-A2_blank_ave)</f>
        <v>0</v>
      </c>
      <c r="M39" s="37" t="str">
        <f>IF(OR(ISBLANK(F38),ISBLANK(G38),A2_blank_ave=0,A3_blank_ave=0),"",Change_absorbance)</f>
        <v/>
      </c>
      <c r="N39" s="38">
        <f>0.0726359*L39*I38/H38</f>
        <v>0</v>
      </c>
      <c r="O39" s="41" t="str">
        <f>IF(OR(ISBLANK(F38),ISBLANK(G38),A2_blank_ave=0,A3_blank_ave=0),"",Concentration_gL)</f>
        <v/>
      </c>
      <c r="P39" s="5"/>
      <c r="Q39" s="31"/>
      <c r="R39" s="38" t="e">
        <f>Concentration_gL*100/Q38</f>
        <v>#DIV/0!</v>
      </c>
      <c r="S39" s="41" t="str">
        <f t="shared" si="0"/>
        <v/>
      </c>
      <c r="T39" s="3"/>
      <c r="U39" s="31"/>
      <c r="V39" s="31"/>
      <c r="W39" s="43"/>
      <c r="X39" s="48"/>
      <c r="Y39" s="53" t="str">
        <f>IF(OR(ISBLANK(Concentration_gg),ISERROR(Concentration_gg),X38="",X38=0),"",(1-(X38/100))*Concentration_gg)</f>
        <v/>
      </c>
      <c r="Z39" s="49" t="str">
        <f t="shared" si="1"/>
        <v/>
      </c>
      <c r="AA39" s="44"/>
    </row>
    <row r="40" spans="1:27" x14ac:dyDescent="0.3">
      <c r="A40" s="7"/>
      <c r="B40" s="3"/>
      <c r="C40" s="32">
        <v>14</v>
      </c>
      <c r="D40" s="27"/>
      <c r="E40" s="29"/>
      <c r="F40" s="29"/>
      <c r="G40" s="29"/>
      <c r="H40" s="30">
        <v>0.2</v>
      </c>
      <c r="I40" s="27">
        <v>50</v>
      </c>
      <c r="J40" s="5"/>
      <c r="K40" s="28" t="s">
        <v>15</v>
      </c>
      <c r="L40" s="34">
        <f>(A2_sample-A1_sample)-(A2_blank_ave-A1_blank_ave)</f>
        <v>0</v>
      </c>
      <c r="M40" s="35" t="str">
        <f>IF(OR(ISBLANK(A1_sample),ISBLANK(A2_sample),A1_blank_ave=0,A2_blank_ave=0),"",Change_absorbance)</f>
        <v/>
      </c>
      <c r="N40" s="34">
        <f>0.072064*L40*Dilution/Sample_volume</f>
        <v>0</v>
      </c>
      <c r="O40" s="40" t="str">
        <f>IF(OR(ISBLANK(A1_sample),ISBLANK(A2_sample),A1_blank_ave=0,A2_blank_ave=0),"",Concentration_gL)</f>
        <v/>
      </c>
      <c r="P40" s="5"/>
      <c r="Q40" s="39"/>
      <c r="R40" s="34" t="e">
        <f>Concentration_gL*100/Sample_con_gL</f>
        <v>#DIV/0!</v>
      </c>
      <c r="S40" s="40" t="str">
        <f t="shared" si="0"/>
        <v/>
      </c>
      <c r="T40" s="3"/>
      <c r="U40" s="39"/>
      <c r="V40" s="39"/>
      <c r="W40" s="43" t="str">
        <f>IF(OR(ISBLANK(Sample__fresh__wieght__g),ISBLANK(Sample__dry_weight___g),Sample__fresh__wieght__g=0,Sample__dry_weight___g=0),"",100-((Sample__dry_weight___g/Sample__fresh__wieght__g)*100))</f>
        <v/>
      </c>
      <c r="X40" s="46" t="str">
        <f>W40</f>
        <v/>
      </c>
      <c r="Y40" s="53" t="str">
        <f>IF(OR(ISBLANK(Concentration_gg),ISERROR(Concentration_gg),Moisture_content="",Moisture_content=0),"",(1-(Moisture_content/100))*Concentration_gg)</f>
        <v/>
      </c>
      <c r="Z40" s="47" t="str">
        <f t="shared" si="1"/>
        <v/>
      </c>
      <c r="AA40" s="44"/>
    </row>
    <row r="41" spans="1:27" x14ac:dyDescent="0.3">
      <c r="A41" s="7"/>
      <c r="B41" s="3"/>
      <c r="C41" s="33"/>
      <c r="D41" s="31"/>
      <c r="E41" s="31"/>
      <c r="F41" s="31"/>
      <c r="G41" s="31"/>
      <c r="H41" s="31"/>
      <c r="I41" s="31"/>
      <c r="J41" s="5"/>
      <c r="K41" s="31" t="s">
        <v>16</v>
      </c>
      <c r="L41" s="36">
        <f>(G40-F40)-(A3_blank_ave-A2_blank_ave)</f>
        <v>0</v>
      </c>
      <c r="M41" s="37" t="str">
        <f>IF(OR(ISBLANK(F40),ISBLANK(G40),A2_blank_ave=0,A3_blank_ave=0),"",Change_absorbance)</f>
        <v/>
      </c>
      <c r="N41" s="38">
        <f>0.0726359*L41*I40/H40</f>
        <v>0</v>
      </c>
      <c r="O41" s="41" t="str">
        <f>IF(OR(ISBLANK(F40),ISBLANK(G40),A2_blank_ave=0,A3_blank_ave=0),"",Concentration_gL)</f>
        <v/>
      </c>
      <c r="P41" s="5"/>
      <c r="Q41" s="31"/>
      <c r="R41" s="38" t="e">
        <f>Concentration_gL*100/Q40</f>
        <v>#DIV/0!</v>
      </c>
      <c r="S41" s="41" t="str">
        <f t="shared" si="0"/>
        <v/>
      </c>
      <c r="T41" s="3"/>
      <c r="U41" s="31"/>
      <c r="V41" s="31"/>
      <c r="W41" s="43"/>
      <c r="X41" s="48"/>
      <c r="Y41" s="53" t="str">
        <f>IF(OR(ISBLANK(Concentration_gg),ISERROR(Concentration_gg),X40="",X40=0),"",(1-(X40/100))*Concentration_gg)</f>
        <v/>
      </c>
      <c r="Z41" s="49" t="str">
        <f t="shared" si="1"/>
        <v/>
      </c>
      <c r="AA41" s="44"/>
    </row>
    <row r="42" spans="1:27" x14ac:dyDescent="0.3">
      <c r="A42" s="7"/>
      <c r="B42" s="3"/>
      <c r="C42" s="32">
        <v>15</v>
      </c>
      <c r="D42" s="27"/>
      <c r="E42" s="29"/>
      <c r="F42" s="29"/>
      <c r="G42" s="29"/>
      <c r="H42" s="30">
        <v>0.2</v>
      </c>
      <c r="I42" s="27">
        <v>50</v>
      </c>
      <c r="J42" s="5"/>
      <c r="K42" s="28" t="s">
        <v>15</v>
      </c>
      <c r="L42" s="34">
        <f>(A2_sample-A1_sample)-(A2_blank_ave-A1_blank_ave)</f>
        <v>0</v>
      </c>
      <c r="M42" s="35" t="str">
        <f>IF(OR(ISBLANK(A1_sample),ISBLANK(A2_sample),A1_blank_ave=0,A2_blank_ave=0),"",Change_absorbance)</f>
        <v/>
      </c>
      <c r="N42" s="34">
        <f>0.072064*L42*Dilution/Sample_volume</f>
        <v>0</v>
      </c>
      <c r="O42" s="40" t="str">
        <f>IF(OR(ISBLANK(A1_sample),ISBLANK(A2_sample),A1_blank_ave=0,A2_blank_ave=0),"",Concentration_gL)</f>
        <v/>
      </c>
      <c r="P42" s="5"/>
      <c r="Q42" s="39"/>
      <c r="R42" s="34" t="e">
        <f>Concentration_gL*100/Sample_con_gL</f>
        <v>#DIV/0!</v>
      </c>
      <c r="S42" s="40" t="str">
        <f t="shared" si="0"/>
        <v/>
      </c>
      <c r="T42" s="3"/>
      <c r="U42" s="39"/>
      <c r="V42" s="39"/>
      <c r="W42" s="43" t="str">
        <f>IF(OR(ISBLANK(Sample__fresh__wieght__g),ISBLANK(Sample__dry_weight___g),Sample__fresh__wieght__g=0,Sample__dry_weight___g=0),"",100-((Sample__dry_weight___g/Sample__fresh__wieght__g)*100))</f>
        <v/>
      </c>
      <c r="X42" s="46" t="str">
        <f>W42</f>
        <v/>
      </c>
      <c r="Y42" s="53" t="str">
        <f>IF(OR(ISBLANK(Concentration_gg),ISERROR(Concentration_gg),Moisture_content="",Moisture_content=0),"",(1-(Moisture_content/100))*Concentration_gg)</f>
        <v/>
      </c>
      <c r="Z42" s="47" t="str">
        <f t="shared" si="1"/>
        <v/>
      </c>
      <c r="AA42" s="44"/>
    </row>
    <row r="43" spans="1:27" x14ac:dyDescent="0.3">
      <c r="A43" s="7"/>
      <c r="B43" s="3"/>
      <c r="C43" s="33"/>
      <c r="D43" s="31"/>
      <c r="E43" s="31"/>
      <c r="F43" s="31"/>
      <c r="G43" s="31"/>
      <c r="H43" s="31"/>
      <c r="I43" s="31"/>
      <c r="J43" s="5"/>
      <c r="K43" s="31" t="s">
        <v>16</v>
      </c>
      <c r="L43" s="36">
        <f>(G42-F42)-(A3_blank_ave-A2_blank_ave)</f>
        <v>0</v>
      </c>
      <c r="M43" s="37" t="str">
        <f>IF(OR(ISBLANK(F42),ISBLANK(G42),A2_blank_ave=0,A3_blank_ave=0),"",Change_absorbance)</f>
        <v/>
      </c>
      <c r="N43" s="38">
        <f>0.0726359*L43*I42/H42</f>
        <v>0</v>
      </c>
      <c r="O43" s="41" t="str">
        <f>IF(OR(ISBLANK(F42),ISBLANK(G42),A2_blank_ave=0,A3_blank_ave=0),"",Concentration_gL)</f>
        <v/>
      </c>
      <c r="P43" s="5"/>
      <c r="Q43" s="31"/>
      <c r="R43" s="38" t="e">
        <f>Concentration_gL*100/Q42</f>
        <v>#DIV/0!</v>
      </c>
      <c r="S43" s="41" t="str">
        <f t="shared" si="0"/>
        <v/>
      </c>
      <c r="T43" s="3"/>
      <c r="U43" s="31"/>
      <c r="V43" s="31"/>
      <c r="W43" s="43"/>
      <c r="X43" s="48"/>
      <c r="Y43" s="53" t="str">
        <f>IF(OR(ISBLANK(Concentration_gg),ISERROR(Concentration_gg),X42="",X42=0),"",(1-(X42/100))*Concentration_gg)</f>
        <v/>
      </c>
      <c r="Z43" s="49" t="str">
        <f t="shared" si="1"/>
        <v/>
      </c>
      <c r="AA43" s="44"/>
    </row>
    <row r="44" spans="1:27" x14ac:dyDescent="0.3">
      <c r="A44" s="7"/>
      <c r="B44" s="3"/>
      <c r="C44" s="32">
        <v>16</v>
      </c>
      <c r="D44" s="27"/>
      <c r="E44" s="29"/>
      <c r="F44" s="29"/>
      <c r="G44" s="29"/>
      <c r="H44" s="30">
        <v>0.2</v>
      </c>
      <c r="I44" s="27">
        <v>50</v>
      </c>
      <c r="J44" s="5"/>
      <c r="K44" s="28" t="s">
        <v>15</v>
      </c>
      <c r="L44" s="34">
        <f>(A2_sample-A1_sample)-(A2_blank_ave-A1_blank_ave)</f>
        <v>0</v>
      </c>
      <c r="M44" s="35" t="str">
        <f>IF(OR(ISBLANK(A1_sample),ISBLANK(A2_sample),A1_blank_ave=0,A2_blank_ave=0),"",Change_absorbance)</f>
        <v/>
      </c>
      <c r="N44" s="34">
        <f>0.072064*L44*Dilution/Sample_volume</f>
        <v>0</v>
      </c>
      <c r="O44" s="40" t="str">
        <f>IF(OR(ISBLANK(A1_sample),ISBLANK(A2_sample),A1_blank_ave=0,A2_blank_ave=0),"",Concentration_gL)</f>
        <v/>
      </c>
      <c r="P44" s="5"/>
      <c r="Q44" s="39"/>
      <c r="R44" s="34" t="e">
        <f>Concentration_gL*100/Sample_con_gL</f>
        <v>#DIV/0!</v>
      </c>
      <c r="S44" s="40" t="str">
        <f t="shared" si="0"/>
        <v/>
      </c>
      <c r="T44" s="3"/>
      <c r="U44" s="39"/>
      <c r="V44" s="39"/>
      <c r="W44" s="43" t="str">
        <f>IF(OR(ISBLANK(Sample__fresh__wieght__g),ISBLANK(Sample__dry_weight___g),Sample__fresh__wieght__g=0,Sample__dry_weight___g=0),"",100-((Sample__dry_weight___g/Sample__fresh__wieght__g)*100))</f>
        <v/>
      </c>
      <c r="X44" s="46" t="str">
        <f>W44</f>
        <v/>
      </c>
      <c r="Y44" s="53" t="str">
        <f>IF(OR(ISBLANK(Concentration_gg),ISERROR(Concentration_gg),Moisture_content="",Moisture_content=0),"",(1-(Moisture_content/100))*Concentration_gg)</f>
        <v/>
      </c>
      <c r="Z44" s="47" t="str">
        <f t="shared" si="1"/>
        <v/>
      </c>
      <c r="AA44" s="44"/>
    </row>
    <row r="45" spans="1:27" x14ac:dyDescent="0.3">
      <c r="A45" s="7"/>
      <c r="B45" s="3"/>
      <c r="C45" s="33"/>
      <c r="D45" s="31"/>
      <c r="E45" s="31"/>
      <c r="F45" s="31"/>
      <c r="G45" s="31"/>
      <c r="H45" s="31"/>
      <c r="I45" s="31"/>
      <c r="J45" s="5"/>
      <c r="K45" s="31" t="s">
        <v>16</v>
      </c>
      <c r="L45" s="36">
        <f>(G44-F44)-(A3_blank_ave-A2_blank_ave)</f>
        <v>0</v>
      </c>
      <c r="M45" s="37" t="str">
        <f>IF(OR(ISBLANK(F44),ISBLANK(G44),A2_blank_ave=0,A3_blank_ave=0),"",Change_absorbance)</f>
        <v/>
      </c>
      <c r="N45" s="38">
        <f>0.0726359*L45*I44/H44</f>
        <v>0</v>
      </c>
      <c r="O45" s="41" t="str">
        <f>IF(OR(ISBLANK(F44),ISBLANK(G44),A2_blank_ave=0,A3_blank_ave=0),"",Concentration_gL)</f>
        <v/>
      </c>
      <c r="P45" s="5"/>
      <c r="Q45" s="31"/>
      <c r="R45" s="38" t="e">
        <f>Concentration_gL*100/Q44</f>
        <v>#DIV/0!</v>
      </c>
      <c r="S45" s="41" t="str">
        <f t="shared" si="0"/>
        <v/>
      </c>
      <c r="T45" s="3"/>
      <c r="U45" s="31"/>
      <c r="V45" s="31"/>
      <c r="W45" s="43"/>
      <c r="X45" s="48"/>
      <c r="Y45" s="53" t="str">
        <f>IF(OR(ISBLANK(Concentration_gg),ISERROR(Concentration_gg),X44="",X44=0),"",(1-(X44/100))*Concentration_gg)</f>
        <v/>
      </c>
      <c r="Z45" s="49" t="str">
        <f t="shared" si="1"/>
        <v/>
      </c>
      <c r="AA45" s="44"/>
    </row>
    <row r="46" spans="1:27" x14ac:dyDescent="0.3">
      <c r="A46" s="7"/>
      <c r="B46" s="3"/>
      <c r="C46" s="32">
        <v>17</v>
      </c>
      <c r="D46" s="27"/>
      <c r="E46" s="29"/>
      <c r="F46" s="29"/>
      <c r="G46" s="29"/>
      <c r="H46" s="30">
        <v>0.2</v>
      </c>
      <c r="I46" s="27">
        <v>50</v>
      </c>
      <c r="J46" s="5"/>
      <c r="K46" s="28" t="s">
        <v>15</v>
      </c>
      <c r="L46" s="34">
        <f>(A2_sample-A1_sample)-(A2_blank_ave-A1_blank_ave)</f>
        <v>0</v>
      </c>
      <c r="M46" s="35" t="str">
        <f>IF(OR(ISBLANK(A1_sample),ISBLANK(A2_sample),A1_blank_ave=0,A2_blank_ave=0),"",Change_absorbance)</f>
        <v/>
      </c>
      <c r="N46" s="34">
        <f>0.072064*L46*Dilution/Sample_volume</f>
        <v>0</v>
      </c>
      <c r="O46" s="40" t="str">
        <f>IF(OR(ISBLANK(A1_sample),ISBLANK(A2_sample),A1_blank_ave=0,A2_blank_ave=0),"",Concentration_gL)</f>
        <v/>
      </c>
      <c r="P46" s="5"/>
      <c r="Q46" s="39"/>
      <c r="R46" s="34" t="e">
        <f>Concentration_gL*100/Sample_con_gL</f>
        <v>#DIV/0!</v>
      </c>
      <c r="S46" s="40" t="str">
        <f t="shared" si="0"/>
        <v/>
      </c>
      <c r="T46" s="3"/>
      <c r="U46" s="39"/>
      <c r="V46" s="39"/>
      <c r="W46" s="43" t="str">
        <f>IF(OR(ISBLANK(Sample__fresh__wieght__g),ISBLANK(Sample__dry_weight___g),Sample__fresh__wieght__g=0,Sample__dry_weight___g=0),"",100-((Sample__dry_weight___g/Sample__fresh__wieght__g)*100))</f>
        <v/>
      </c>
      <c r="X46" s="46" t="str">
        <f>W46</f>
        <v/>
      </c>
      <c r="Y46" s="53" t="str">
        <f>IF(OR(ISBLANK(Concentration_gg),ISERROR(Concentration_gg),Moisture_content="",Moisture_content=0),"",(1-(Moisture_content/100))*Concentration_gg)</f>
        <v/>
      </c>
      <c r="Z46" s="47" t="str">
        <f t="shared" si="1"/>
        <v/>
      </c>
      <c r="AA46" s="44"/>
    </row>
    <row r="47" spans="1:27" x14ac:dyDescent="0.3">
      <c r="A47" s="7"/>
      <c r="B47" s="3"/>
      <c r="C47" s="33"/>
      <c r="D47" s="31"/>
      <c r="E47" s="31"/>
      <c r="F47" s="31"/>
      <c r="G47" s="31"/>
      <c r="H47" s="31"/>
      <c r="I47" s="31"/>
      <c r="J47" s="5"/>
      <c r="K47" s="31" t="s">
        <v>16</v>
      </c>
      <c r="L47" s="36">
        <f>(G46-F46)-(A3_blank_ave-A2_blank_ave)</f>
        <v>0</v>
      </c>
      <c r="M47" s="37" t="str">
        <f>IF(OR(ISBLANK(F46),ISBLANK(G46),A2_blank_ave=0,A3_blank_ave=0),"",Change_absorbance)</f>
        <v/>
      </c>
      <c r="N47" s="38">
        <f>0.0726359*L47*I46/H46</f>
        <v>0</v>
      </c>
      <c r="O47" s="41" t="str">
        <f>IF(OR(ISBLANK(F46),ISBLANK(G46),A2_blank_ave=0,A3_blank_ave=0),"",Concentration_gL)</f>
        <v/>
      </c>
      <c r="P47" s="5"/>
      <c r="Q47" s="31"/>
      <c r="R47" s="38" t="e">
        <f>Concentration_gL*100/Q46</f>
        <v>#DIV/0!</v>
      </c>
      <c r="S47" s="41" t="str">
        <f t="shared" si="0"/>
        <v/>
      </c>
      <c r="T47" s="3"/>
      <c r="U47" s="31"/>
      <c r="V47" s="31"/>
      <c r="W47" s="43"/>
      <c r="X47" s="48"/>
      <c r="Y47" s="53" t="str">
        <f>IF(OR(ISBLANK(Concentration_gg),ISERROR(Concentration_gg),X46="",X46=0),"",(1-(X46/100))*Concentration_gg)</f>
        <v/>
      </c>
      <c r="Z47" s="49" t="str">
        <f t="shared" si="1"/>
        <v/>
      </c>
      <c r="AA47" s="44"/>
    </row>
    <row r="48" spans="1:27" x14ac:dyDescent="0.3">
      <c r="A48" s="7"/>
      <c r="B48" s="3"/>
      <c r="C48" s="32">
        <v>18</v>
      </c>
      <c r="D48" s="27"/>
      <c r="E48" s="29"/>
      <c r="F48" s="29"/>
      <c r="G48" s="29"/>
      <c r="H48" s="30">
        <v>0.2</v>
      </c>
      <c r="I48" s="27">
        <v>50</v>
      </c>
      <c r="J48" s="5"/>
      <c r="K48" s="28" t="s">
        <v>15</v>
      </c>
      <c r="L48" s="34">
        <f>(A2_sample-A1_sample)-(A2_blank_ave-A1_blank_ave)</f>
        <v>0</v>
      </c>
      <c r="M48" s="35" t="str">
        <f>IF(OR(ISBLANK(A1_sample),ISBLANK(A2_sample),A1_blank_ave=0,A2_blank_ave=0),"",Change_absorbance)</f>
        <v/>
      </c>
      <c r="N48" s="34">
        <f>0.072064*L48*Dilution/Sample_volume</f>
        <v>0</v>
      </c>
      <c r="O48" s="40" t="str">
        <f>IF(OR(ISBLANK(A1_sample),ISBLANK(A2_sample),A1_blank_ave=0,A2_blank_ave=0),"",Concentration_gL)</f>
        <v/>
      </c>
      <c r="P48" s="5"/>
      <c r="Q48" s="39"/>
      <c r="R48" s="34" t="e">
        <f>Concentration_gL*100/Sample_con_gL</f>
        <v>#DIV/0!</v>
      </c>
      <c r="S48" s="40" t="str">
        <f t="shared" si="0"/>
        <v/>
      </c>
      <c r="T48" s="3"/>
      <c r="U48" s="39"/>
      <c r="V48" s="39"/>
      <c r="W48" s="43" t="str">
        <f>IF(OR(ISBLANK(Sample__fresh__wieght__g),ISBLANK(Sample__dry_weight___g),Sample__fresh__wieght__g=0,Sample__dry_weight___g=0),"",100-((Sample__dry_weight___g/Sample__fresh__wieght__g)*100))</f>
        <v/>
      </c>
      <c r="X48" s="46" t="str">
        <f>W48</f>
        <v/>
      </c>
      <c r="Y48" s="53" t="str">
        <f>IF(OR(ISBLANK(Concentration_gg),ISERROR(Concentration_gg),Moisture_content="",Moisture_content=0),"",(1-(Moisture_content/100))*Concentration_gg)</f>
        <v/>
      </c>
      <c r="Z48" s="47" t="str">
        <f t="shared" si="1"/>
        <v/>
      </c>
      <c r="AA48" s="44"/>
    </row>
    <row r="49" spans="1:27" x14ac:dyDescent="0.3">
      <c r="A49" s="7"/>
      <c r="B49" s="3"/>
      <c r="C49" s="33"/>
      <c r="D49" s="31"/>
      <c r="E49" s="31"/>
      <c r="F49" s="31"/>
      <c r="G49" s="31"/>
      <c r="H49" s="31"/>
      <c r="I49" s="31"/>
      <c r="J49" s="5"/>
      <c r="K49" s="31" t="s">
        <v>16</v>
      </c>
      <c r="L49" s="36">
        <f>(G48-F48)-(A3_blank_ave-A2_blank_ave)</f>
        <v>0</v>
      </c>
      <c r="M49" s="37" t="str">
        <f>IF(OR(ISBLANK(F48),ISBLANK(G48),A2_blank_ave=0,A3_blank_ave=0),"",Change_absorbance)</f>
        <v/>
      </c>
      <c r="N49" s="38">
        <f>0.0726359*L49*I48/H48</f>
        <v>0</v>
      </c>
      <c r="O49" s="41" t="str">
        <f>IF(OR(ISBLANK(F48),ISBLANK(G48),A2_blank_ave=0,A3_blank_ave=0),"",Concentration_gL)</f>
        <v/>
      </c>
      <c r="P49" s="5"/>
      <c r="Q49" s="31"/>
      <c r="R49" s="38" t="e">
        <f>Concentration_gL*100/Q48</f>
        <v>#DIV/0!</v>
      </c>
      <c r="S49" s="41" t="str">
        <f t="shared" si="0"/>
        <v/>
      </c>
      <c r="T49" s="3"/>
      <c r="U49" s="31"/>
      <c r="V49" s="31"/>
      <c r="W49" s="43"/>
      <c r="X49" s="48"/>
      <c r="Y49" s="53" t="str">
        <f>IF(OR(ISBLANK(Concentration_gg),ISERROR(Concentration_gg),X48="",X48=0),"",(1-(X48/100))*Concentration_gg)</f>
        <v/>
      </c>
      <c r="Z49" s="49" t="str">
        <f t="shared" si="1"/>
        <v/>
      </c>
      <c r="AA49" s="44"/>
    </row>
    <row r="50" spans="1:27" x14ac:dyDescent="0.3">
      <c r="A50" s="7"/>
      <c r="B50" s="3"/>
      <c r="C50" s="32">
        <v>19</v>
      </c>
      <c r="D50" s="27"/>
      <c r="E50" s="29"/>
      <c r="F50" s="29"/>
      <c r="G50" s="29"/>
      <c r="H50" s="30">
        <v>0.2</v>
      </c>
      <c r="I50" s="27">
        <v>50</v>
      </c>
      <c r="J50" s="5"/>
      <c r="K50" s="28" t="s">
        <v>15</v>
      </c>
      <c r="L50" s="34">
        <f>(A2_sample-A1_sample)-(A2_blank_ave-A1_blank_ave)</f>
        <v>0</v>
      </c>
      <c r="M50" s="35" t="str">
        <f>IF(OR(ISBLANK(A1_sample),ISBLANK(A2_sample),A1_blank_ave=0,A2_blank_ave=0),"",Change_absorbance)</f>
        <v/>
      </c>
      <c r="N50" s="34">
        <f>0.072064*L50*Dilution/Sample_volume</f>
        <v>0</v>
      </c>
      <c r="O50" s="40" t="str">
        <f>IF(OR(ISBLANK(A1_sample),ISBLANK(A2_sample),A1_blank_ave=0,A2_blank_ave=0),"",Concentration_gL)</f>
        <v/>
      </c>
      <c r="P50" s="5"/>
      <c r="Q50" s="39"/>
      <c r="R50" s="34" t="e">
        <f>Concentration_gL*100/Sample_con_gL</f>
        <v>#DIV/0!</v>
      </c>
      <c r="S50" s="40" t="str">
        <f t="shared" si="0"/>
        <v/>
      </c>
      <c r="T50" s="3"/>
      <c r="U50" s="39"/>
      <c r="V50" s="39"/>
      <c r="W50" s="43" t="str">
        <f>IF(OR(ISBLANK(Sample__fresh__wieght__g),ISBLANK(Sample__dry_weight___g),Sample__fresh__wieght__g=0,Sample__dry_weight___g=0),"",100-((Sample__dry_weight___g/Sample__fresh__wieght__g)*100))</f>
        <v/>
      </c>
      <c r="X50" s="46" t="str">
        <f>W50</f>
        <v/>
      </c>
      <c r="Y50" s="53" t="str">
        <f>IF(OR(ISBLANK(Concentration_gg),ISERROR(Concentration_gg),Moisture_content="",Moisture_content=0),"",(1-(Moisture_content/100))*Concentration_gg)</f>
        <v/>
      </c>
      <c r="Z50" s="47" t="str">
        <f t="shared" si="1"/>
        <v/>
      </c>
      <c r="AA50" s="44"/>
    </row>
    <row r="51" spans="1:27" x14ac:dyDescent="0.3">
      <c r="A51" s="7"/>
      <c r="B51" s="3"/>
      <c r="C51" s="33"/>
      <c r="D51" s="31"/>
      <c r="E51" s="31"/>
      <c r="F51" s="31"/>
      <c r="G51" s="31"/>
      <c r="H51" s="31"/>
      <c r="I51" s="31"/>
      <c r="J51" s="5"/>
      <c r="K51" s="31" t="s">
        <v>16</v>
      </c>
      <c r="L51" s="36">
        <f>(G50-F50)-(A3_blank_ave-A2_blank_ave)</f>
        <v>0</v>
      </c>
      <c r="M51" s="37" t="str">
        <f>IF(OR(ISBLANK(F50),ISBLANK(G50),A2_blank_ave=0,A3_blank_ave=0),"",Change_absorbance)</f>
        <v/>
      </c>
      <c r="N51" s="38">
        <f>0.0726359*L51*I50/H50</f>
        <v>0</v>
      </c>
      <c r="O51" s="41" t="str">
        <f>IF(OR(ISBLANK(F50),ISBLANK(G50),A2_blank_ave=0,A3_blank_ave=0),"",Concentration_gL)</f>
        <v/>
      </c>
      <c r="P51" s="5"/>
      <c r="Q51" s="31"/>
      <c r="R51" s="38" t="e">
        <f>Concentration_gL*100/Q50</f>
        <v>#DIV/0!</v>
      </c>
      <c r="S51" s="41" t="str">
        <f t="shared" si="0"/>
        <v/>
      </c>
      <c r="T51" s="3"/>
      <c r="U51" s="31"/>
      <c r="V51" s="31"/>
      <c r="W51" s="43"/>
      <c r="X51" s="48"/>
      <c r="Y51" s="53" t="str">
        <f>IF(OR(ISBLANK(Concentration_gg),ISERROR(Concentration_gg),X50="",X50=0),"",(1-(X50/100))*Concentration_gg)</f>
        <v/>
      </c>
      <c r="Z51" s="49" t="str">
        <f t="shared" si="1"/>
        <v/>
      </c>
      <c r="AA51" s="44"/>
    </row>
    <row r="52" spans="1:27" x14ac:dyDescent="0.3">
      <c r="A52" s="7"/>
      <c r="B52" s="3"/>
      <c r="C52" s="32">
        <v>20</v>
      </c>
      <c r="D52" s="27"/>
      <c r="E52" s="29"/>
      <c r="F52" s="29"/>
      <c r="G52" s="29"/>
      <c r="H52" s="30">
        <v>0.2</v>
      </c>
      <c r="I52" s="27">
        <v>50</v>
      </c>
      <c r="J52" s="5"/>
      <c r="K52" s="28" t="s">
        <v>15</v>
      </c>
      <c r="L52" s="34">
        <f>(A2_sample-A1_sample)-(A2_blank_ave-A1_blank_ave)</f>
        <v>0</v>
      </c>
      <c r="M52" s="35" t="str">
        <f>IF(OR(ISBLANK(A1_sample),ISBLANK(A2_sample),A1_blank_ave=0,A2_blank_ave=0),"",Change_absorbance)</f>
        <v/>
      </c>
      <c r="N52" s="34">
        <f>0.072064*L52*Dilution/Sample_volume</f>
        <v>0</v>
      </c>
      <c r="O52" s="40" t="str">
        <f>IF(OR(ISBLANK(A1_sample),ISBLANK(A2_sample),A1_blank_ave=0,A2_blank_ave=0),"",Concentration_gL)</f>
        <v/>
      </c>
      <c r="P52" s="5"/>
      <c r="Q52" s="39"/>
      <c r="R52" s="34" t="e">
        <f>Concentration_gL*100/Sample_con_gL</f>
        <v>#DIV/0!</v>
      </c>
      <c r="S52" s="40" t="str">
        <f t="shared" si="0"/>
        <v/>
      </c>
      <c r="T52" s="3"/>
      <c r="U52" s="39"/>
      <c r="V52" s="39"/>
      <c r="W52" s="43" t="str">
        <f>IF(OR(ISBLANK(Sample__fresh__wieght__g),ISBLANK(Sample__dry_weight___g),Sample__fresh__wieght__g=0,Sample__dry_weight___g=0),"",100-((Sample__dry_weight___g/Sample__fresh__wieght__g)*100))</f>
        <v/>
      </c>
      <c r="X52" s="46" t="str">
        <f>W52</f>
        <v/>
      </c>
      <c r="Y52" s="53" t="str">
        <f>IF(OR(ISBLANK(Concentration_gg),ISERROR(Concentration_gg),Moisture_content="",Moisture_content=0),"",(1-(Moisture_content/100))*Concentration_gg)</f>
        <v/>
      </c>
      <c r="Z52" s="47" t="str">
        <f t="shared" si="1"/>
        <v/>
      </c>
      <c r="AA52" s="44"/>
    </row>
    <row r="53" spans="1:27" x14ac:dyDescent="0.3">
      <c r="A53" s="7"/>
      <c r="B53" s="3"/>
      <c r="C53" s="33"/>
      <c r="D53" s="31"/>
      <c r="E53" s="31"/>
      <c r="F53" s="31"/>
      <c r="G53" s="31"/>
      <c r="H53" s="31"/>
      <c r="I53" s="31"/>
      <c r="J53" s="5"/>
      <c r="K53" s="31" t="s">
        <v>16</v>
      </c>
      <c r="L53" s="36">
        <f>(G52-F52)-(A3_blank_ave-A2_blank_ave)</f>
        <v>0</v>
      </c>
      <c r="M53" s="37" t="str">
        <f>IF(OR(ISBLANK(F52),ISBLANK(G52),A2_blank_ave=0,A3_blank_ave=0),"",Change_absorbance)</f>
        <v/>
      </c>
      <c r="N53" s="38">
        <f>0.0726359*L53*I52/H52</f>
        <v>0</v>
      </c>
      <c r="O53" s="41" t="str">
        <f>IF(OR(ISBLANK(F52),ISBLANK(G52),A2_blank_ave=0,A3_blank_ave=0),"",Concentration_gL)</f>
        <v/>
      </c>
      <c r="P53" s="5"/>
      <c r="Q53" s="31"/>
      <c r="R53" s="38" t="e">
        <f>Concentration_gL*100/Q52</f>
        <v>#DIV/0!</v>
      </c>
      <c r="S53" s="41" t="str">
        <f t="shared" si="0"/>
        <v/>
      </c>
      <c r="T53" s="3"/>
      <c r="U53" s="31"/>
      <c r="V53" s="31"/>
      <c r="W53" s="43"/>
      <c r="X53" s="48"/>
      <c r="Y53" s="53" t="str">
        <f>IF(OR(ISBLANK(Concentration_gg),ISERROR(Concentration_gg),X52="",X52=0),"",(1-(X52/100))*Concentration_gg)</f>
        <v/>
      </c>
      <c r="Z53" s="49" t="str">
        <f t="shared" si="1"/>
        <v/>
      </c>
      <c r="AA53" s="44"/>
    </row>
    <row r="54" spans="1:27" x14ac:dyDescent="0.3">
      <c r="A54" s="7"/>
      <c r="B54" s="3"/>
      <c r="C54" s="32">
        <v>21</v>
      </c>
      <c r="D54" s="27"/>
      <c r="E54" s="29"/>
      <c r="F54" s="29"/>
      <c r="G54" s="29"/>
      <c r="H54" s="30">
        <v>0.2</v>
      </c>
      <c r="I54" s="27">
        <v>50</v>
      </c>
      <c r="J54" s="5"/>
      <c r="K54" s="28" t="s">
        <v>15</v>
      </c>
      <c r="L54" s="34">
        <f>(A2_sample-A1_sample)-(A2_blank_ave-A1_blank_ave)</f>
        <v>0</v>
      </c>
      <c r="M54" s="35" t="str">
        <f>IF(OR(ISBLANK(A1_sample),ISBLANK(A2_sample),A1_blank_ave=0,A2_blank_ave=0),"",Change_absorbance)</f>
        <v/>
      </c>
      <c r="N54" s="34">
        <f>0.072064*L54*Dilution/Sample_volume</f>
        <v>0</v>
      </c>
      <c r="O54" s="40" t="str">
        <f>IF(OR(ISBLANK(A1_sample),ISBLANK(A2_sample),A1_blank_ave=0,A2_blank_ave=0),"",Concentration_gL)</f>
        <v/>
      </c>
      <c r="P54" s="5"/>
      <c r="Q54" s="39"/>
      <c r="R54" s="34" t="e">
        <f>Concentration_gL*100/Sample_con_gL</f>
        <v>#DIV/0!</v>
      </c>
      <c r="S54" s="40" t="str">
        <f>IF(ISERROR(Concentration_gg),"",Concentration_gg)</f>
        <v/>
      </c>
      <c r="T54" s="3"/>
      <c r="U54" s="39"/>
      <c r="V54" s="39"/>
      <c r="W54" s="43" t="str">
        <f>IF(OR(ISBLANK(Sample__fresh__wieght__g),ISBLANK(Sample__dry_weight___g),Sample__fresh__wieght__g=0,Sample__dry_weight___g=0),"",100-((Sample__dry_weight___g/Sample__fresh__wieght__g)*100))</f>
        <v/>
      </c>
      <c r="X54" s="46" t="str">
        <f>W54</f>
        <v/>
      </c>
      <c r="Y54" s="53" t="str">
        <f>IF(OR(ISBLANK(Concentration_gg),ISERROR(Concentration_gg),Moisture_content="",Moisture_content=0),"",(1-(Moisture_content/100))*Concentration_gg)</f>
        <v/>
      </c>
      <c r="Z54" s="47" t="str">
        <f t="shared" si="1"/>
        <v/>
      </c>
      <c r="AA54" s="44"/>
    </row>
    <row r="55" spans="1:27" x14ac:dyDescent="0.3">
      <c r="A55" s="7"/>
      <c r="B55" s="3"/>
      <c r="C55" s="33"/>
      <c r="D55" s="31"/>
      <c r="E55" s="31"/>
      <c r="F55" s="31"/>
      <c r="G55" s="31"/>
      <c r="H55" s="31"/>
      <c r="I55" s="31"/>
      <c r="J55" s="5"/>
      <c r="K55" s="31" t="s">
        <v>16</v>
      </c>
      <c r="L55" s="36">
        <f>(G54-F54)-(A3_blank_ave-A2_blank_ave)</f>
        <v>0</v>
      </c>
      <c r="M55" s="37" t="str">
        <f>IF(OR(ISBLANK(F54),ISBLANK(G54),A2_blank_ave=0,A3_blank_ave=0),"",Change_absorbance)</f>
        <v/>
      </c>
      <c r="N55" s="38">
        <f>0.0726359*L55*I54/H54</f>
        <v>0</v>
      </c>
      <c r="O55" s="41" t="str">
        <f>IF(OR(ISBLANK(F54),ISBLANK(G54),A2_blank_ave=0,A3_blank_ave=0),"",Concentration_gL)</f>
        <v/>
      </c>
      <c r="P55" s="5"/>
      <c r="Q55" s="31"/>
      <c r="R55" s="38" t="e">
        <f>Concentration_gL*100/Q54</f>
        <v>#DIV/0!</v>
      </c>
      <c r="S55" s="41" t="str">
        <f t="shared" si="0"/>
        <v/>
      </c>
      <c r="T55" s="3"/>
      <c r="U55" s="31"/>
      <c r="V55" s="31"/>
      <c r="W55" s="43"/>
      <c r="X55" s="48"/>
      <c r="Y55" s="53" t="str">
        <f>IF(OR(ISBLANK(Concentration_gg),ISERROR(Concentration_gg),X54="",X54=0),"",(1-(X54/100))*Concentration_gg)</f>
        <v/>
      </c>
      <c r="Z55" s="49" t="str">
        <f t="shared" si="1"/>
        <v/>
      </c>
      <c r="AA55" s="44"/>
    </row>
    <row r="56" spans="1:27" x14ac:dyDescent="0.3">
      <c r="A56" s="7"/>
      <c r="B56" s="3"/>
      <c r="C56" s="32">
        <v>22</v>
      </c>
      <c r="D56" s="27"/>
      <c r="E56" s="29"/>
      <c r="F56" s="29"/>
      <c r="G56" s="29"/>
      <c r="H56" s="30">
        <v>0.2</v>
      </c>
      <c r="I56" s="27">
        <v>50</v>
      </c>
      <c r="J56" s="5"/>
      <c r="K56" s="28" t="s">
        <v>15</v>
      </c>
      <c r="L56" s="34">
        <f>(A2_sample-A1_sample)-(A2_blank_ave-A1_blank_ave)</f>
        <v>0</v>
      </c>
      <c r="M56" s="35" t="str">
        <f>IF(OR(ISBLANK(A1_sample),ISBLANK(A2_sample),A1_blank_ave=0,A2_blank_ave=0),"",Change_absorbance)</f>
        <v/>
      </c>
      <c r="N56" s="34">
        <f>0.072064*L56*Dilution/Sample_volume</f>
        <v>0</v>
      </c>
      <c r="O56" s="40" t="str">
        <f>IF(OR(ISBLANK(A1_sample),ISBLANK(A2_sample),A1_blank_ave=0,A2_blank_ave=0),"",Concentration_gL)</f>
        <v/>
      </c>
      <c r="P56" s="5"/>
      <c r="Q56" s="39"/>
      <c r="R56" s="34" t="e">
        <f>Concentration_gL*100/Sample_con_gL</f>
        <v>#DIV/0!</v>
      </c>
      <c r="S56" s="40" t="str">
        <f t="shared" si="0"/>
        <v/>
      </c>
      <c r="T56" s="3"/>
      <c r="U56" s="39"/>
      <c r="V56" s="39"/>
      <c r="W56" s="43" t="str">
        <f>IF(OR(ISBLANK(Sample__fresh__wieght__g),ISBLANK(Sample__dry_weight___g),Sample__fresh__wieght__g=0,Sample__dry_weight___g=0),"",100-((Sample__dry_weight___g/Sample__fresh__wieght__g)*100))</f>
        <v/>
      </c>
      <c r="X56" s="46" t="str">
        <f>W56</f>
        <v/>
      </c>
      <c r="Y56" s="53" t="str">
        <f>IF(OR(ISBLANK(Concentration_gg),ISERROR(Concentration_gg),Moisture_content="",Moisture_content=0),"",(1-(Moisture_content/100))*Concentration_gg)</f>
        <v/>
      </c>
      <c r="Z56" s="47" t="str">
        <f t="shared" si="1"/>
        <v/>
      </c>
      <c r="AA56" s="44"/>
    </row>
    <row r="57" spans="1:27" x14ac:dyDescent="0.3">
      <c r="A57" s="7"/>
      <c r="B57" s="3"/>
      <c r="C57" s="33"/>
      <c r="D57" s="31"/>
      <c r="E57" s="31"/>
      <c r="F57" s="31"/>
      <c r="G57" s="31"/>
      <c r="H57" s="31"/>
      <c r="I57" s="31"/>
      <c r="J57" s="5"/>
      <c r="K57" s="31" t="s">
        <v>16</v>
      </c>
      <c r="L57" s="36">
        <f>(G56-F56)-(A3_blank_ave-A2_blank_ave)</f>
        <v>0</v>
      </c>
      <c r="M57" s="37" t="str">
        <f>IF(OR(ISBLANK(F56),ISBLANK(G56),A2_blank_ave=0,A3_blank_ave=0),"",Change_absorbance)</f>
        <v/>
      </c>
      <c r="N57" s="38">
        <f>0.0726359*L57*I56/H56</f>
        <v>0</v>
      </c>
      <c r="O57" s="41" t="str">
        <f>IF(OR(ISBLANK(F56),ISBLANK(G56),A2_blank_ave=0,A3_blank_ave=0),"",Concentration_gL)</f>
        <v/>
      </c>
      <c r="P57" s="5"/>
      <c r="Q57" s="31"/>
      <c r="R57" s="38" t="e">
        <f>Concentration_gL*100/Q56</f>
        <v>#DIV/0!</v>
      </c>
      <c r="S57" s="41" t="str">
        <f t="shared" si="0"/>
        <v/>
      </c>
      <c r="T57" s="3"/>
      <c r="U57" s="31"/>
      <c r="V57" s="31"/>
      <c r="W57" s="43"/>
      <c r="X57" s="48"/>
      <c r="Y57" s="53" t="str">
        <f>IF(OR(ISBLANK(Concentration_gg),ISERROR(Concentration_gg),X56="",X56=0),"",(1-(X56/100))*Concentration_gg)</f>
        <v/>
      </c>
      <c r="Z57" s="49" t="str">
        <f t="shared" si="1"/>
        <v/>
      </c>
      <c r="AA57" s="44"/>
    </row>
    <row r="58" spans="1:27" x14ac:dyDescent="0.3">
      <c r="A58" s="7"/>
      <c r="B58" s="3"/>
      <c r="C58" s="32">
        <v>23</v>
      </c>
      <c r="D58" s="27"/>
      <c r="E58" s="29"/>
      <c r="F58" s="29"/>
      <c r="G58" s="29"/>
      <c r="H58" s="30">
        <v>0.2</v>
      </c>
      <c r="I58" s="27">
        <v>50</v>
      </c>
      <c r="J58" s="5"/>
      <c r="K58" s="28" t="s">
        <v>15</v>
      </c>
      <c r="L58" s="34">
        <f>(A2_sample-A1_sample)-(A2_blank_ave-A1_blank_ave)</f>
        <v>0</v>
      </c>
      <c r="M58" s="35" t="str">
        <f>IF(OR(ISBLANK(A1_sample),ISBLANK(A2_sample),A1_blank_ave=0,A2_blank_ave=0),"",Change_absorbance)</f>
        <v/>
      </c>
      <c r="N58" s="34">
        <f>0.072064*L58*Dilution/Sample_volume</f>
        <v>0</v>
      </c>
      <c r="O58" s="40" t="str">
        <f>IF(OR(ISBLANK(A1_sample),ISBLANK(A2_sample),A1_blank_ave=0,A2_blank_ave=0),"",Concentration_gL)</f>
        <v/>
      </c>
      <c r="P58" s="5"/>
      <c r="Q58" s="39"/>
      <c r="R58" s="34" t="e">
        <f>Concentration_gL*100/Sample_con_gL</f>
        <v>#DIV/0!</v>
      </c>
      <c r="S58" s="40" t="str">
        <f t="shared" si="0"/>
        <v/>
      </c>
      <c r="T58" s="3"/>
      <c r="U58" s="39"/>
      <c r="V58" s="39"/>
      <c r="W58" s="43" t="str">
        <f>IF(OR(ISBLANK(Sample__fresh__wieght__g),ISBLANK(Sample__dry_weight___g),Sample__fresh__wieght__g=0,Sample__dry_weight___g=0),"",100-((Sample__dry_weight___g/Sample__fresh__wieght__g)*100))</f>
        <v/>
      </c>
      <c r="X58" s="46" t="str">
        <f>W58</f>
        <v/>
      </c>
      <c r="Y58" s="53" t="str">
        <f>IF(OR(ISBLANK(Concentration_gg),ISERROR(Concentration_gg),Moisture_content="",Moisture_content=0),"",(1-(Moisture_content/100))*Concentration_gg)</f>
        <v/>
      </c>
      <c r="Z58" s="47" t="str">
        <f t="shared" si="1"/>
        <v/>
      </c>
      <c r="AA58" s="44"/>
    </row>
    <row r="59" spans="1:27" x14ac:dyDescent="0.3">
      <c r="A59" s="7"/>
      <c r="B59" s="3"/>
      <c r="C59" s="33"/>
      <c r="D59" s="31"/>
      <c r="E59" s="31"/>
      <c r="F59" s="31"/>
      <c r="G59" s="31"/>
      <c r="H59" s="31"/>
      <c r="I59" s="31"/>
      <c r="J59" s="5"/>
      <c r="K59" s="31" t="s">
        <v>16</v>
      </c>
      <c r="L59" s="36">
        <f>(G58-F58)-(A3_blank_ave-A2_blank_ave)</f>
        <v>0</v>
      </c>
      <c r="M59" s="37" t="str">
        <f>IF(OR(ISBLANK(F58),ISBLANK(G58),A2_blank_ave=0,A3_blank_ave=0),"",Change_absorbance)</f>
        <v/>
      </c>
      <c r="N59" s="38">
        <f>0.0726359*L59*I58/H58</f>
        <v>0</v>
      </c>
      <c r="O59" s="41" t="str">
        <f>IF(OR(ISBLANK(F58),ISBLANK(G58),A2_blank_ave=0,A3_blank_ave=0),"",Concentration_gL)</f>
        <v/>
      </c>
      <c r="P59" s="5"/>
      <c r="Q59" s="31"/>
      <c r="R59" s="38" t="e">
        <f>Concentration_gL*100/Q58</f>
        <v>#DIV/0!</v>
      </c>
      <c r="S59" s="41" t="str">
        <f t="shared" si="0"/>
        <v/>
      </c>
      <c r="T59" s="3"/>
      <c r="U59" s="31"/>
      <c r="V59" s="31"/>
      <c r="W59" s="43"/>
      <c r="X59" s="48"/>
      <c r="Y59" s="53" t="str">
        <f>IF(OR(ISBLANK(Concentration_gg),ISERROR(Concentration_gg),X58="",X58=0),"",(1-(X58/100))*Concentration_gg)</f>
        <v/>
      </c>
      <c r="Z59" s="49" t="str">
        <f t="shared" si="1"/>
        <v/>
      </c>
      <c r="AA59" s="44"/>
    </row>
    <row r="60" spans="1:27" x14ac:dyDescent="0.3">
      <c r="A60" s="7"/>
      <c r="B60" s="3"/>
      <c r="C60" s="32">
        <v>24</v>
      </c>
      <c r="D60" s="27"/>
      <c r="E60" s="29"/>
      <c r="F60" s="29"/>
      <c r="G60" s="29"/>
      <c r="H60" s="30">
        <v>0.2</v>
      </c>
      <c r="I60" s="27">
        <v>50</v>
      </c>
      <c r="J60" s="5"/>
      <c r="K60" s="28" t="s">
        <v>15</v>
      </c>
      <c r="L60" s="34">
        <f>(A2_sample-A1_sample)-(A2_blank_ave-A1_blank_ave)</f>
        <v>0</v>
      </c>
      <c r="M60" s="35" t="str">
        <f>IF(OR(ISBLANK(A1_sample),ISBLANK(A2_sample),A1_blank_ave=0,A2_blank_ave=0),"",Change_absorbance)</f>
        <v/>
      </c>
      <c r="N60" s="34">
        <f>0.072064*L60*Dilution/Sample_volume</f>
        <v>0</v>
      </c>
      <c r="O60" s="40" t="str">
        <f>IF(OR(ISBLANK(A1_sample),ISBLANK(A2_sample),A1_blank_ave=0,A2_blank_ave=0),"",Concentration_gL)</f>
        <v/>
      </c>
      <c r="P60" s="5"/>
      <c r="Q60" s="39"/>
      <c r="R60" s="34" t="e">
        <f>Concentration_gL*100/Sample_con_gL</f>
        <v>#DIV/0!</v>
      </c>
      <c r="S60" s="40" t="str">
        <f t="shared" si="0"/>
        <v/>
      </c>
      <c r="T60" s="3"/>
      <c r="U60" s="39"/>
      <c r="V60" s="39"/>
      <c r="W60" s="43" t="str">
        <f>IF(OR(ISBLANK(Sample__fresh__wieght__g),ISBLANK(Sample__dry_weight___g),Sample__fresh__wieght__g=0,Sample__dry_weight___g=0),"",100-((Sample__dry_weight___g/Sample__fresh__wieght__g)*100))</f>
        <v/>
      </c>
      <c r="X60" s="46" t="str">
        <f>W60</f>
        <v/>
      </c>
      <c r="Y60" s="53" t="str">
        <f>IF(OR(ISBLANK(Concentration_gg),ISERROR(Concentration_gg),Moisture_content="",Moisture_content=0),"",(1-(Moisture_content/100))*Concentration_gg)</f>
        <v/>
      </c>
      <c r="Z60" s="47" t="str">
        <f t="shared" si="1"/>
        <v/>
      </c>
      <c r="AA60" s="44"/>
    </row>
    <row r="61" spans="1:27" x14ac:dyDescent="0.3">
      <c r="A61" s="7"/>
      <c r="B61" s="3"/>
      <c r="C61" s="33"/>
      <c r="D61" s="31"/>
      <c r="E61" s="31"/>
      <c r="F61" s="31"/>
      <c r="G61" s="31"/>
      <c r="H61" s="31"/>
      <c r="I61" s="31"/>
      <c r="J61" s="5"/>
      <c r="K61" s="31" t="s">
        <v>16</v>
      </c>
      <c r="L61" s="36">
        <f>(G60-F60)-(A3_blank_ave-A2_blank_ave)</f>
        <v>0</v>
      </c>
      <c r="M61" s="37" t="str">
        <f>IF(OR(ISBLANK(F60),ISBLANK(G60),A2_blank_ave=0,A3_blank_ave=0),"",Change_absorbance)</f>
        <v/>
      </c>
      <c r="N61" s="38">
        <f>0.0726359*L61*I60/H60</f>
        <v>0</v>
      </c>
      <c r="O61" s="41" t="str">
        <f>IF(OR(ISBLANK(F60),ISBLANK(G60),A2_blank_ave=0,A3_blank_ave=0),"",Concentration_gL)</f>
        <v/>
      </c>
      <c r="P61" s="5"/>
      <c r="Q61" s="31"/>
      <c r="R61" s="38" t="e">
        <f>Concentration_gL*100/Q60</f>
        <v>#DIV/0!</v>
      </c>
      <c r="S61" s="41" t="str">
        <f t="shared" si="0"/>
        <v/>
      </c>
      <c r="T61" s="3"/>
      <c r="U61" s="31"/>
      <c r="V61" s="31"/>
      <c r="W61" s="43"/>
      <c r="X61" s="48"/>
      <c r="Y61" s="53" t="str">
        <f>IF(OR(ISBLANK(Concentration_gg),ISERROR(Concentration_gg),X60="",X60=0),"",(1-(X60/100))*Concentration_gg)</f>
        <v/>
      </c>
      <c r="Z61" s="49" t="str">
        <f t="shared" si="1"/>
        <v/>
      </c>
      <c r="AA61" s="44"/>
    </row>
    <row r="62" spans="1:27" x14ac:dyDescent="0.3">
      <c r="A62" s="7"/>
      <c r="B62" s="3"/>
      <c r="C62" s="32">
        <v>25</v>
      </c>
      <c r="D62" s="27"/>
      <c r="E62" s="29"/>
      <c r="F62" s="29"/>
      <c r="G62" s="29"/>
      <c r="H62" s="30">
        <v>0.2</v>
      </c>
      <c r="I62" s="27">
        <v>50</v>
      </c>
      <c r="J62" s="5"/>
      <c r="K62" s="28" t="s">
        <v>15</v>
      </c>
      <c r="L62" s="34">
        <f>(A2_sample-A1_sample)-(A2_blank_ave-A1_blank_ave)</f>
        <v>0</v>
      </c>
      <c r="M62" s="35" t="str">
        <f>IF(OR(ISBLANK(A1_sample),ISBLANK(A2_sample),A1_blank_ave=0,A2_blank_ave=0),"",Change_absorbance)</f>
        <v/>
      </c>
      <c r="N62" s="34">
        <f>0.072064*L62*Dilution/Sample_volume</f>
        <v>0</v>
      </c>
      <c r="O62" s="40" t="str">
        <f>IF(OR(ISBLANK(A1_sample),ISBLANK(A2_sample),A1_blank_ave=0,A2_blank_ave=0),"",Concentration_gL)</f>
        <v/>
      </c>
      <c r="P62" s="5"/>
      <c r="Q62" s="39"/>
      <c r="R62" s="34" t="e">
        <f>Concentration_gL*100/Sample_con_gL</f>
        <v>#DIV/0!</v>
      </c>
      <c r="S62" s="40" t="str">
        <f t="shared" si="0"/>
        <v/>
      </c>
      <c r="T62" s="3"/>
      <c r="U62" s="39"/>
      <c r="V62" s="39"/>
      <c r="W62" s="43" t="str">
        <f>IF(OR(ISBLANK(Sample__fresh__wieght__g),ISBLANK(Sample__dry_weight___g),Sample__fresh__wieght__g=0,Sample__dry_weight___g=0),"",100-((Sample__dry_weight___g/Sample__fresh__wieght__g)*100))</f>
        <v/>
      </c>
      <c r="X62" s="46" t="str">
        <f>W62</f>
        <v/>
      </c>
      <c r="Y62" s="53" t="str">
        <f>IF(OR(ISBLANK(Concentration_gg),ISERROR(Concentration_gg),Moisture_content="",Moisture_content=0),"",(1-(Moisture_content/100))*Concentration_gg)</f>
        <v/>
      </c>
      <c r="Z62" s="47" t="str">
        <f t="shared" si="1"/>
        <v/>
      </c>
      <c r="AA62" s="44"/>
    </row>
    <row r="63" spans="1:27" x14ac:dyDescent="0.3">
      <c r="A63" s="7"/>
      <c r="B63" s="3"/>
      <c r="C63" s="33"/>
      <c r="D63" s="31"/>
      <c r="E63" s="31"/>
      <c r="F63" s="31"/>
      <c r="G63" s="31"/>
      <c r="H63" s="31"/>
      <c r="I63" s="31"/>
      <c r="J63" s="5"/>
      <c r="K63" s="31" t="s">
        <v>16</v>
      </c>
      <c r="L63" s="36">
        <f>(G62-F62)-(A3_blank_ave-A2_blank_ave)</f>
        <v>0</v>
      </c>
      <c r="M63" s="37" t="str">
        <f>IF(OR(ISBLANK(F62),ISBLANK(G62),A2_blank_ave=0,A3_blank_ave=0),"",Change_absorbance)</f>
        <v/>
      </c>
      <c r="N63" s="38">
        <f>0.0726359*L63*I62/H62</f>
        <v>0</v>
      </c>
      <c r="O63" s="41" t="str">
        <f>IF(OR(ISBLANK(F62),ISBLANK(G62),A2_blank_ave=0,A3_blank_ave=0),"",Concentration_gL)</f>
        <v/>
      </c>
      <c r="P63" s="5"/>
      <c r="Q63" s="31"/>
      <c r="R63" s="38" t="e">
        <f>Concentration_gL*100/Q62</f>
        <v>#DIV/0!</v>
      </c>
      <c r="S63" s="41" t="str">
        <f t="shared" si="0"/>
        <v/>
      </c>
      <c r="T63" s="3"/>
      <c r="U63" s="31"/>
      <c r="V63" s="31"/>
      <c r="W63" s="43"/>
      <c r="X63" s="48"/>
      <c r="Y63" s="53" t="str">
        <f>IF(OR(ISBLANK(Concentration_gg),ISERROR(Concentration_gg),X62="",X62=0),"",(1-(X62/100))*Concentration_gg)</f>
        <v/>
      </c>
      <c r="Z63" s="49" t="str">
        <f t="shared" si="1"/>
        <v/>
      </c>
      <c r="AA63" s="44"/>
    </row>
    <row r="64" spans="1:27" x14ac:dyDescent="0.3">
      <c r="A64" s="7"/>
      <c r="B64" s="3"/>
      <c r="C64" s="32">
        <v>26</v>
      </c>
      <c r="D64" s="27"/>
      <c r="E64" s="29"/>
      <c r="F64" s="29"/>
      <c r="G64" s="29"/>
      <c r="H64" s="30">
        <v>0.2</v>
      </c>
      <c r="I64" s="27">
        <v>50</v>
      </c>
      <c r="J64" s="5"/>
      <c r="K64" s="28" t="s">
        <v>15</v>
      </c>
      <c r="L64" s="34">
        <f>(A2_sample-A1_sample)-(A2_blank_ave-A1_blank_ave)</f>
        <v>0</v>
      </c>
      <c r="M64" s="35" t="str">
        <f>IF(OR(ISBLANK(A1_sample),ISBLANK(A2_sample),A1_blank_ave=0,A2_blank_ave=0),"",Change_absorbance)</f>
        <v/>
      </c>
      <c r="N64" s="34">
        <f>0.072064*L64*Dilution/Sample_volume</f>
        <v>0</v>
      </c>
      <c r="O64" s="40" t="str">
        <f>IF(OR(ISBLANK(A1_sample),ISBLANK(A2_sample),A1_blank_ave=0,A2_blank_ave=0),"",Concentration_gL)</f>
        <v/>
      </c>
      <c r="P64" s="5"/>
      <c r="Q64" s="39"/>
      <c r="R64" s="34" t="e">
        <f>Concentration_gL*100/Sample_con_gL</f>
        <v>#DIV/0!</v>
      </c>
      <c r="S64" s="40" t="str">
        <f t="shared" si="0"/>
        <v/>
      </c>
      <c r="T64" s="3"/>
      <c r="U64" s="39"/>
      <c r="V64" s="39"/>
      <c r="W64" s="43" t="str">
        <f>IF(OR(ISBLANK(Sample__fresh__wieght__g),ISBLANK(Sample__dry_weight___g),Sample__fresh__wieght__g=0,Sample__dry_weight___g=0),"",100-((Sample__dry_weight___g/Sample__fresh__wieght__g)*100))</f>
        <v/>
      </c>
      <c r="X64" s="46" t="str">
        <f>W64</f>
        <v/>
      </c>
      <c r="Y64" s="53" t="str">
        <f>IF(OR(ISBLANK(Concentration_gg),ISERROR(Concentration_gg),Moisture_content="",Moisture_content=0),"",(1-(Moisture_content/100))*Concentration_gg)</f>
        <v/>
      </c>
      <c r="Z64" s="47" t="str">
        <f t="shared" si="1"/>
        <v/>
      </c>
      <c r="AA64" s="44"/>
    </row>
    <row r="65" spans="1:27" x14ac:dyDescent="0.3">
      <c r="A65" s="7"/>
      <c r="B65" s="3"/>
      <c r="C65" s="33"/>
      <c r="D65" s="31"/>
      <c r="E65" s="31"/>
      <c r="F65" s="31"/>
      <c r="G65" s="31"/>
      <c r="H65" s="31"/>
      <c r="I65" s="31"/>
      <c r="J65" s="5"/>
      <c r="K65" s="31" t="s">
        <v>16</v>
      </c>
      <c r="L65" s="36">
        <f>(G64-F64)-(A3_blank_ave-A2_blank_ave)</f>
        <v>0</v>
      </c>
      <c r="M65" s="37" t="str">
        <f>IF(OR(ISBLANK(F64),ISBLANK(G64),A2_blank_ave=0,A3_blank_ave=0),"",Change_absorbance)</f>
        <v/>
      </c>
      <c r="N65" s="38">
        <f>0.0726359*L65*I64/H64</f>
        <v>0</v>
      </c>
      <c r="O65" s="41" t="str">
        <f>IF(OR(ISBLANK(F64),ISBLANK(G64),A2_blank_ave=0,A3_blank_ave=0),"",Concentration_gL)</f>
        <v/>
      </c>
      <c r="P65" s="5"/>
      <c r="Q65" s="31"/>
      <c r="R65" s="38" t="e">
        <f>Concentration_gL*100/Q64</f>
        <v>#DIV/0!</v>
      </c>
      <c r="S65" s="41" t="str">
        <f t="shared" si="0"/>
        <v/>
      </c>
      <c r="T65" s="3"/>
      <c r="U65" s="31"/>
      <c r="V65" s="31"/>
      <c r="W65" s="43"/>
      <c r="X65" s="48"/>
      <c r="Y65" s="53" t="str">
        <f>IF(OR(ISBLANK(Concentration_gg),ISERROR(Concentration_gg),X64="",X64=0),"",(1-(X64/100))*Concentration_gg)</f>
        <v/>
      </c>
      <c r="Z65" s="49" t="str">
        <f t="shared" si="1"/>
        <v/>
      </c>
      <c r="AA65" s="44"/>
    </row>
    <row r="66" spans="1:27" x14ac:dyDescent="0.3">
      <c r="A66" s="7"/>
      <c r="B66" s="3"/>
      <c r="C66" s="32">
        <v>27</v>
      </c>
      <c r="D66" s="27"/>
      <c r="E66" s="29"/>
      <c r="F66" s="29"/>
      <c r="G66" s="29"/>
      <c r="H66" s="30">
        <v>0.2</v>
      </c>
      <c r="I66" s="27">
        <v>50</v>
      </c>
      <c r="J66" s="5"/>
      <c r="K66" s="28" t="s">
        <v>15</v>
      </c>
      <c r="L66" s="34">
        <f>(A2_sample-A1_sample)-(A2_blank_ave-A1_blank_ave)</f>
        <v>0</v>
      </c>
      <c r="M66" s="35" t="str">
        <f>IF(OR(ISBLANK(A1_sample),ISBLANK(A2_sample),A1_blank_ave=0,A2_blank_ave=0),"",Change_absorbance)</f>
        <v/>
      </c>
      <c r="N66" s="34">
        <f>0.072064*L66*Dilution/Sample_volume</f>
        <v>0</v>
      </c>
      <c r="O66" s="40" t="str">
        <f>IF(OR(ISBLANK(A1_sample),ISBLANK(A2_sample),A1_blank_ave=0,A2_blank_ave=0),"",Concentration_gL)</f>
        <v/>
      </c>
      <c r="P66" s="5"/>
      <c r="Q66" s="39"/>
      <c r="R66" s="34" t="e">
        <f>Concentration_gL*100/Sample_con_gL</f>
        <v>#DIV/0!</v>
      </c>
      <c r="S66" s="40" t="str">
        <f t="shared" si="0"/>
        <v/>
      </c>
      <c r="T66" s="3"/>
      <c r="U66" s="39"/>
      <c r="V66" s="39"/>
      <c r="W66" s="43" t="str">
        <f>IF(OR(ISBLANK(Sample__fresh__wieght__g),ISBLANK(Sample__dry_weight___g),Sample__fresh__wieght__g=0,Sample__dry_weight___g=0),"",100-((Sample__dry_weight___g/Sample__fresh__wieght__g)*100))</f>
        <v/>
      </c>
      <c r="X66" s="46" t="str">
        <f>W66</f>
        <v/>
      </c>
      <c r="Y66" s="53" t="str">
        <f>IF(OR(ISBLANK(Concentration_gg),ISERROR(Concentration_gg),Moisture_content="",Moisture_content=0),"",(1-(Moisture_content/100))*Concentration_gg)</f>
        <v/>
      </c>
      <c r="Z66" s="47" t="str">
        <f t="shared" si="1"/>
        <v/>
      </c>
      <c r="AA66" s="44"/>
    </row>
    <row r="67" spans="1:27" x14ac:dyDescent="0.3">
      <c r="A67" s="7"/>
      <c r="B67" s="3"/>
      <c r="C67" s="33"/>
      <c r="D67" s="31"/>
      <c r="E67" s="31"/>
      <c r="F67" s="31"/>
      <c r="G67" s="31"/>
      <c r="H67" s="31"/>
      <c r="I67" s="31"/>
      <c r="J67" s="5"/>
      <c r="K67" s="31" t="s">
        <v>16</v>
      </c>
      <c r="L67" s="36">
        <f>(G66-F66)-(A3_blank_ave-A2_blank_ave)</f>
        <v>0</v>
      </c>
      <c r="M67" s="37" t="str">
        <f>IF(OR(ISBLANK(F66),ISBLANK(G66),A2_blank_ave=0,A3_blank_ave=0),"",Change_absorbance)</f>
        <v/>
      </c>
      <c r="N67" s="38">
        <f>0.0726359*L67*I66/H66</f>
        <v>0</v>
      </c>
      <c r="O67" s="41" t="str">
        <f>IF(OR(ISBLANK(F66),ISBLANK(G66),A2_blank_ave=0,A3_blank_ave=0),"",Concentration_gL)</f>
        <v/>
      </c>
      <c r="P67" s="5"/>
      <c r="Q67" s="31"/>
      <c r="R67" s="38" t="e">
        <f>Concentration_gL*100/Q66</f>
        <v>#DIV/0!</v>
      </c>
      <c r="S67" s="41" t="str">
        <f t="shared" si="0"/>
        <v/>
      </c>
      <c r="T67" s="3"/>
      <c r="U67" s="31"/>
      <c r="V67" s="31"/>
      <c r="W67" s="43"/>
      <c r="X67" s="48"/>
      <c r="Y67" s="53" t="str">
        <f>IF(OR(ISBLANK(Concentration_gg),ISERROR(Concentration_gg),X66="",X66=0),"",(1-(X66/100))*Concentration_gg)</f>
        <v/>
      </c>
      <c r="Z67" s="49" t="str">
        <f t="shared" si="1"/>
        <v/>
      </c>
      <c r="AA67" s="44"/>
    </row>
    <row r="68" spans="1:27" x14ac:dyDescent="0.3">
      <c r="A68" s="7"/>
      <c r="B68" s="3"/>
      <c r="C68" s="32">
        <v>28</v>
      </c>
      <c r="D68" s="27"/>
      <c r="E68" s="29"/>
      <c r="F68" s="29"/>
      <c r="G68" s="29"/>
      <c r="H68" s="30">
        <v>0.2</v>
      </c>
      <c r="I68" s="27">
        <v>50</v>
      </c>
      <c r="J68" s="5"/>
      <c r="K68" s="28" t="s">
        <v>15</v>
      </c>
      <c r="L68" s="34">
        <f>(A2_sample-A1_sample)-(A2_blank_ave-A1_blank_ave)</f>
        <v>0</v>
      </c>
      <c r="M68" s="35" t="str">
        <f>IF(OR(ISBLANK(A1_sample),ISBLANK(A2_sample),A1_blank_ave=0,A2_blank_ave=0),"",Change_absorbance)</f>
        <v/>
      </c>
      <c r="N68" s="34">
        <f>0.072064*L68*Dilution/Sample_volume</f>
        <v>0</v>
      </c>
      <c r="O68" s="40" t="str">
        <f>IF(OR(ISBLANK(A1_sample),ISBLANK(A2_sample),A1_blank_ave=0,A2_blank_ave=0),"",Concentration_gL)</f>
        <v/>
      </c>
      <c r="P68" s="5"/>
      <c r="Q68" s="39"/>
      <c r="R68" s="34" t="e">
        <f>Concentration_gL*100/Sample_con_gL</f>
        <v>#DIV/0!</v>
      </c>
      <c r="S68" s="40" t="str">
        <f t="shared" si="0"/>
        <v/>
      </c>
      <c r="T68" s="3"/>
      <c r="U68" s="39"/>
      <c r="V68" s="39"/>
      <c r="W68" s="43" t="str">
        <f>IF(OR(ISBLANK(Sample__fresh__wieght__g),ISBLANK(Sample__dry_weight___g),Sample__fresh__wieght__g=0,Sample__dry_weight___g=0),"",100-((Sample__dry_weight___g/Sample__fresh__wieght__g)*100))</f>
        <v/>
      </c>
      <c r="X68" s="46" t="str">
        <f>W68</f>
        <v/>
      </c>
      <c r="Y68" s="53" t="str">
        <f>IF(OR(ISBLANK(Concentration_gg),ISERROR(Concentration_gg),Moisture_content="",Moisture_content=0),"",(1-(Moisture_content/100))*Concentration_gg)</f>
        <v/>
      </c>
      <c r="Z68" s="47" t="str">
        <f t="shared" si="1"/>
        <v/>
      </c>
      <c r="AA68" s="44"/>
    </row>
    <row r="69" spans="1:27" x14ac:dyDescent="0.3">
      <c r="A69" s="7"/>
      <c r="B69" s="3"/>
      <c r="C69" s="33"/>
      <c r="D69" s="31"/>
      <c r="E69" s="31"/>
      <c r="F69" s="31"/>
      <c r="G69" s="31"/>
      <c r="H69" s="31"/>
      <c r="I69" s="31"/>
      <c r="J69" s="5"/>
      <c r="K69" s="31" t="s">
        <v>16</v>
      </c>
      <c r="L69" s="36">
        <f>(G68-F68)-(A3_blank_ave-A2_blank_ave)</f>
        <v>0</v>
      </c>
      <c r="M69" s="37" t="str">
        <f>IF(OR(ISBLANK(F68),ISBLANK(G68),A2_blank_ave=0,A3_blank_ave=0),"",Change_absorbance)</f>
        <v/>
      </c>
      <c r="N69" s="38">
        <f>0.0726359*L69*I68/H68</f>
        <v>0</v>
      </c>
      <c r="O69" s="41" t="str">
        <f>IF(OR(ISBLANK(F68),ISBLANK(G68),A2_blank_ave=0,A3_blank_ave=0),"",Concentration_gL)</f>
        <v/>
      </c>
      <c r="P69" s="5"/>
      <c r="Q69" s="31"/>
      <c r="R69" s="38" t="e">
        <f>Concentration_gL*100/Q68</f>
        <v>#DIV/0!</v>
      </c>
      <c r="S69" s="41" t="str">
        <f t="shared" si="0"/>
        <v/>
      </c>
      <c r="T69" s="3"/>
      <c r="U69" s="31"/>
      <c r="V69" s="31"/>
      <c r="W69" s="43"/>
      <c r="X69" s="48"/>
      <c r="Y69" s="53" t="str">
        <f>IF(OR(ISBLANK(Concentration_gg),ISERROR(Concentration_gg),X68="",X68=0),"",(1-(X68/100))*Concentration_gg)</f>
        <v/>
      </c>
      <c r="Z69" s="49" t="str">
        <f t="shared" si="1"/>
        <v/>
      </c>
      <c r="AA69" s="44"/>
    </row>
    <row r="70" spans="1:27" x14ac:dyDescent="0.3">
      <c r="A70" s="7"/>
      <c r="B70" s="3"/>
      <c r="C70" s="32">
        <v>29</v>
      </c>
      <c r="D70" s="27"/>
      <c r="E70" s="29"/>
      <c r="F70" s="29"/>
      <c r="G70" s="29"/>
      <c r="H70" s="30">
        <v>0.2</v>
      </c>
      <c r="I70" s="27">
        <v>50</v>
      </c>
      <c r="J70" s="5"/>
      <c r="K70" s="28" t="s">
        <v>15</v>
      </c>
      <c r="L70" s="34">
        <f>(A2_sample-A1_sample)-(A2_blank_ave-A1_blank_ave)</f>
        <v>0</v>
      </c>
      <c r="M70" s="35" t="str">
        <f>IF(OR(ISBLANK(A1_sample),ISBLANK(A2_sample),A1_blank_ave=0,A2_blank_ave=0),"",Change_absorbance)</f>
        <v/>
      </c>
      <c r="N70" s="34">
        <f>0.072064*L70*Dilution/Sample_volume</f>
        <v>0</v>
      </c>
      <c r="O70" s="40" t="str">
        <f>IF(OR(ISBLANK(A1_sample),ISBLANK(A2_sample),A1_blank_ave=0,A2_blank_ave=0),"",Concentration_gL)</f>
        <v/>
      </c>
      <c r="P70" s="5"/>
      <c r="Q70" s="39"/>
      <c r="R70" s="34" t="e">
        <f>Concentration_gL*100/Sample_con_gL</f>
        <v>#DIV/0!</v>
      </c>
      <c r="S70" s="40" t="str">
        <f t="shared" si="0"/>
        <v/>
      </c>
      <c r="T70" s="3"/>
      <c r="U70" s="39"/>
      <c r="V70" s="39"/>
      <c r="W70" s="43" t="str">
        <f>IF(OR(ISBLANK(Sample__fresh__wieght__g),ISBLANK(Sample__dry_weight___g),Sample__fresh__wieght__g=0,Sample__dry_weight___g=0),"",100-((Sample__dry_weight___g/Sample__fresh__wieght__g)*100))</f>
        <v/>
      </c>
      <c r="X70" s="46" t="str">
        <f>W70</f>
        <v/>
      </c>
      <c r="Y70" s="53" t="str">
        <f>IF(OR(ISBLANK(Concentration_gg),ISERROR(Concentration_gg),Moisture_content="",Moisture_content=0),"",(1-(Moisture_content/100))*Concentration_gg)</f>
        <v/>
      </c>
      <c r="Z70" s="47" t="str">
        <f t="shared" si="1"/>
        <v/>
      </c>
      <c r="AA70" s="44"/>
    </row>
    <row r="71" spans="1:27" x14ac:dyDescent="0.3">
      <c r="A71" s="7"/>
      <c r="B71" s="3"/>
      <c r="C71" s="33"/>
      <c r="D71" s="31"/>
      <c r="E71" s="31"/>
      <c r="F71" s="31"/>
      <c r="G71" s="31"/>
      <c r="H71" s="31"/>
      <c r="I71" s="31"/>
      <c r="J71" s="5"/>
      <c r="K71" s="31" t="s">
        <v>16</v>
      </c>
      <c r="L71" s="36">
        <f>(G70-F70)-(A3_blank_ave-A2_blank_ave)</f>
        <v>0</v>
      </c>
      <c r="M71" s="37" t="str">
        <f>IF(OR(ISBLANK(F70),ISBLANK(G70),A2_blank_ave=0,A3_blank_ave=0),"",Change_absorbance)</f>
        <v/>
      </c>
      <c r="N71" s="38">
        <f>0.0726359*L71*I70/H70</f>
        <v>0</v>
      </c>
      <c r="O71" s="41" t="str">
        <f>IF(OR(ISBLANK(F70),ISBLANK(G70),A2_blank_ave=0,A3_blank_ave=0),"",Concentration_gL)</f>
        <v/>
      </c>
      <c r="P71" s="5"/>
      <c r="Q71" s="31"/>
      <c r="R71" s="38" t="e">
        <f>Concentration_gL*100/Q70</f>
        <v>#DIV/0!</v>
      </c>
      <c r="S71" s="41" t="str">
        <f t="shared" si="0"/>
        <v/>
      </c>
      <c r="T71" s="3"/>
      <c r="U71" s="31"/>
      <c r="V71" s="31"/>
      <c r="W71" s="43"/>
      <c r="X71" s="48"/>
      <c r="Y71" s="53" t="str">
        <f>IF(OR(ISBLANK(Concentration_gg),ISERROR(Concentration_gg),X70="",X70=0),"",(1-(X70/100))*Concentration_gg)</f>
        <v/>
      </c>
      <c r="Z71" s="49" t="str">
        <f t="shared" si="1"/>
        <v/>
      </c>
      <c r="AA71" s="44"/>
    </row>
    <row r="72" spans="1:27" x14ac:dyDescent="0.3">
      <c r="A72" s="7"/>
      <c r="B72" s="3"/>
      <c r="C72" s="32">
        <v>30</v>
      </c>
      <c r="D72" s="27"/>
      <c r="E72" s="29"/>
      <c r="F72" s="29"/>
      <c r="G72" s="29"/>
      <c r="H72" s="30">
        <v>0.2</v>
      </c>
      <c r="I72" s="27">
        <v>50</v>
      </c>
      <c r="J72" s="5"/>
      <c r="K72" s="28" t="s">
        <v>15</v>
      </c>
      <c r="L72" s="34">
        <f>(A2_sample-A1_sample)-(A2_blank_ave-A1_blank_ave)</f>
        <v>0</v>
      </c>
      <c r="M72" s="35" t="str">
        <f>IF(OR(ISBLANK(A1_sample),ISBLANK(A2_sample),A1_blank_ave=0,A2_blank_ave=0),"",Change_absorbance)</f>
        <v/>
      </c>
      <c r="N72" s="34">
        <f>0.072064*L72*Dilution/Sample_volume</f>
        <v>0</v>
      </c>
      <c r="O72" s="40" t="str">
        <f>IF(OR(ISBLANK(A1_sample),ISBLANK(A2_sample),A1_blank_ave=0,A2_blank_ave=0),"",Concentration_gL)</f>
        <v/>
      </c>
      <c r="P72" s="5"/>
      <c r="Q72" s="39"/>
      <c r="R72" s="34" t="e">
        <f>Concentration_gL*100/Sample_con_gL</f>
        <v>#DIV/0!</v>
      </c>
      <c r="S72" s="40" t="str">
        <f t="shared" si="0"/>
        <v/>
      </c>
      <c r="T72" s="3"/>
      <c r="U72" s="39"/>
      <c r="V72" s="39"/>
      <c r="W72" s="43" t="str">
        <f>IF(OR(ISBLANK(Sample__fresh__wieght__g),ISBLANK(Sample__dry_weight___g),Sample__fresh__wieght__g=0,Sample__dry_weight___g=0),"",100-((Sample__dry_weight___g/Sample__fresh__wieght__g)*100))</f>
        <v/>
      </c>
      <c r="X72" s="46" t="str">
        <f>W72</f>
        <v/>
      </c>
      <c r="Y72" s="53" t="str">
        <f>IF(OR(ISBLANK(Concentration_gg),ISERROR(Concentration_gg),Moisture_content="",Moisture_content=0),"",(1-(Moisture_content/100))*Concentration_gg)</f>
        <v/>
      </c>
      <c r="Z72" s="47" t="str">
        <f t="shared" si="1"/>
        <v/>
      </c>
      <c r="AA72" s="44"/>
    </row>
    <row r="73" spans="1:27" x14ac:dyDescent="0.3">
      <c r="A73" s="7"/>
      <c r="B73" s="3"/>
      <c r="C73" s="33"/>
      <c r="D73" s="31"/>
      <c r="E73" s="31"/>
      <c r="F73" s="31"/>
      <c r="G73" s="31"/>
      <c r="H73" s="31"/>
      <c r="I73" s="31"/>
      <c r="J73" s="5"/>
      <c r="K73" s="31" t="s">
        <v>16</v>
      </c>
      <c r="L73" s="36">
        <f>(G72-F72)-(A3_blank_ave-A2_blank_ave)</f>
        <v>0</v>
      </c>
      <c r="M73" s="37" t="str">
        <f>IF(OR(ISBLANK(F72),ISBLANK(G72),A2_blank_ave=0,A3_blank_ave=0),"",Change_absorbance)</f>
        <v/>
      </c>
      <c r="N73" s="38">
        <f>0.0726359*L73*I72/H72</f>
        <v>0</v>
      </c>
      <c r="O73" s="41" t="str">
        <f>IF(OR(ISBLANK(F72),ISBLANK(G72),A2_blank_ave=0,A3_blank_ave=0),"",Concentration_gL)</f>
        <v/>
      </c>
      <c r="P73" s="5"/>
      <c r="Q73" s="31"/>
      <c r="R73" s="38" t="e">
        <f>Concentration_gL*100/Q72</f>
        <v>#DIV/0!</v>
      </c>
      <c r="S73" s="41" t="str">
        <f t="shared" si="0"/>
        <v/>
      </c>
      <c r="T73" s="3"/>
      <c r="U73" s="31"/>
      <c r="V73" s="31"/>
      <c r="W73" s="43"/>
      <c r="X73" s="48"/>
      <c r="Y73" s="53" t="str">
        <f>IF(OR(ISBLANK(Concentration_gg),ISERROR(Concentration_gg),X72="",X72=0),"",(1-(X72/100))*Concentration_gg)</f>
        <v/>
      </c>
      <c r="Z73" s="49" t="str">
        <f t="shared" si="1"/>
        <v/>
      </c>
      <c r="AA73" s="44"/>
    </row>
    <row r="74" spans="1:27" x14ac:dyDescent="0.3">
      <c r="A74" s="7"/>
      <c r="B74" s="3"/>
      <c r="C74" s="32">
        <v>31</v>
      </c>
      <c r="D74" s="27"/>
      <c r="E74" s="29"/>
      <c r="F74" s="29"/>
      <c r="G74" s="29"/>
      <c r="H74" s="30">
        <v>0.2</v>
      </c>
      <c r="I74" s="27">
        <v>50</v>
      </c>
      <c r="J74" s="5"/>
      <c r="K74" s="28" t="s">
        <v>15</v>
      </c>
      <c r="L74" s="34">
        <f>(A2_sample-A1_sample)-(A2_blank_ave-A1_blank_ave)</f>
        <v>0</v>
      </c>
      <c r="M74" s="35" t="str">
        <f>IF(OR(ISBLANK(A1_sample),ISBLANK(A2_sample),A1_blank_ave=0,A2_blank_ave=0),"",Change_absorbance)</f>
        <v/>
      </c>
      <c r="N74" s="34">
        <f>0.072064*L74*Dilution/Sample_volume</f>
        <v>0</v>
      </c>
      <c r="O74" s="40" t="str">
        <f>IF(OR(ISBLANK(A1_sample),ISBLANK(A2_sample),A1_blank_ave=0,A2_blank_ave=0),"",Concentration_gL)</f>
        <v/>
      </c>
      <c r="P74" s="5"/>
      <c r="Q74" s="39"/>
      <c r="R74" s="34" t="e">
        <f>Concentration_gL*100/Sample_con_gL</f>
        <v>#DIV/0!</v>
      </c>
      <c r="S74" s="40" t="str">
        <f>IF(ISERROR(Concentration_gg),"",Concentration_gg)</f>
        <v/>
      </c>
      <c r="T74" s="3"/>
      <c r="U74" s="39"/>
      <c r="V74" s="39"/>
      <c r="W74" s="43" t="str">
        <f>IF(OR(ISBLANK(Sample__fresh__wieght__g),ISBLANK(Sample__dry_weight___g),Sample__fresh__wieght__g=0,Sample__dry_weight___g=0),"",100-((Sample__dry_weight___g/Sample__fresh__wieght__g)*100))</f>
        <v/>
      </c>
      <c r="X74" s="46" t="str">
        <f>W74</f>
        <v/>
      </c>
      <c r="Y74" s="53" t="str">
        <f>IF(OR(ISBLANK(Concentration_gg),ISERROR(Concentration_gg),Moisture_content="",Moisture_content=0),"",(1-(Moisture_content/100))*Concentration_gg)</f>
        <v/>
      </c>
      <c r="Z74" s="47" t="str">
        <f t="shared" si="1"/>
        <v/>
      </c>
      <c r="AA74" s="44"/>
    </row>
    <row r="75" spans="1:27" x14ac:dyDescent="0.3">
      <c r="A75" s="7"/>
      <c r="B75" s="3"/>
      <c r="C75" s="33"/>
      <c r="D75" s="31"/>
      <c r="E75" s="31"/>
      <c r="F75" s="31"/>
      <c r="G75" s="31"/>
      <c r="H75" s="31"/>
      <c r="I75" s="31"/>
      <c r="J75" s="5"/>
      <c r="K75" s="31" t="s">
        <v>16</v>
      </c>
      <c r="L75" s="36">
        <f>(G74-F74)-(A3_blank_ave-A2_blank_ave)</f>
        <v>0</v>
      </c>
      <c r="M75" s="37" t="str">
        <f>IF(OR(ISBLANK(F74),ISBLANK(G74),A2_blank_ave=0,A3_blank_ave=0),"",Change_absorbance)</f>
        <v/>
      </c>
      <c r="N75" s="38">
        <f>0.0726359*L75*I74/H74</f>
        <v>0</v>
      </c>
      <c r="O75" s="41" t="str">
        <f>IF(OR(ISBLANK(F74),ISBLANK(G74),A2_blank_ave=0,A3_blank_ave=0),"",Concentration_gL)</f>
        <v/>
      </c>
      <c r="P75" s="5"/>
      <c r="Q75" s="31"/>
      <c r="R75" s="38" t="e">
        <f>Concentration_gL*100/Q74</f>
        <v>#DIV/0!</v>
      </c>
      <c r="S75" s="41" t="str">
        <f t="shared" si="0"/>
        <v/>
      </c>
      <c r="T75" s="3"/>
      <c r="U75" s="31"/>
      <c r="V75" s="31"/>
      <c r="W75" s="43"/>
      <c r="X75" s="48"/>
      <c r="Y75" s="53" t="str">
        <f>IF(OR(ISBLANK(Concentration_gg),ISERROR(Concentration_gg),X74="",X74=0),"",(1-(X74/100))*Concentration_gg)</f>
        <v/>
      </c>
      <c r="Z75" s="49" t="str">
        <f t="shared" si="1"/>
        <v/>
      </c>
      <c r="AA75" s="44"/>
    </row>
    <row r="76" spans="1:27" x14ac:dyDescent="0.3">
      <c r="A76" s="7"/>
      <c r="B76" s="3"/>
      <c r="C76" s="32">
        <v>32</v>
      </c>
      <c r="D76" s="27"/>
      <c r="E76" s="29"/>
      <c r="F76" s="29"/>
      <c r="G76" s="29"/>
      <c r="H76" s="30">
        <v>0.2</v>
      </c>
      <c r="I76" s="27">
        <v>50</v>
      </c>
      <c r="J76" s="5"/>
      <c r="K76" s="28" t="s">
        <v>15</v>
      </c>
      <c r="L76" s="34">
        <f>(A2_sample-A1_sample)-(A2_blank_ave-A1_blank_ave)</f>
        <v>0</v>
      </c>
      <c r="M76" s="35" t="str">
        <f>IF(OR(ISBLANK(A1_sample),ISBLANK(A2_sample),A1_blank_ave=0,A2_blank_ave=0),"",Change_absorbance)</f>
        <v/>
      </c>
      <c r="N76" s="34">
        <f>0.072064*L76*Dilution/Sample_volume</f>
        <v>0</v>
      </c>
      <c r="O76" s="40" t="str">
        <f>IF(OR(ISBLANK(A1_sample),ISBLANK(A2_sample),A1_blank_ave=0,A2_blank_ave=0),"",Concentration_gL)</f>
        <v/>
      </c>
      <c r="P76" s="5"/>
      <c r="Q76" s="39"/>
      <c r="R76" s="34" t="e">
        <f>Concentration_gL*100/Sample_con_gL</f>
        <v>#DIV/0!</v>
      </c>
      <c r="S76" s="40" t="str">
        <f t="shared" si="0"/>
        <v/>
      </c>
      <c r="T76" s="3"/>
      <c r="U76" s="39"/>
      <c r="V76" s="39"/>
      <c r="W76" s="43" t="str">
        <f>IF(OR(ISBLANK(Sample__fresh__wieght__g),ISBLANK(Sample__dry_weight___g),Sample__fresh__wieght__g=0,Sample__dry_weight___g=0),"",100-((Sample__dry_weight___g/Sample__fresh__wieght__g)*100))</f>
        <v/>
      </c>
      <c r="X76" s="46" t="str">
        <f>W76</f>
        <v/>
      </c>
      <c r="Y76" s="53" t="str">
        <f>IF(OR(ISBLANK(Concentration_gg),ISERROR(Concentration_gg),Moisture_content="",Moisture_content=0),"",(1-(Moisture_content/100))*Concentration_gg)</f>
        <v/>
      </c>
      <c r="Z76" s="47" t="str">
        <f t="shared" si="1"/>
        <v/>
      </c>
      <c r="AA76" s="44"/>
    </row>
    <row r="77" spans="1:27" x14ac:dyDescent="0.3">
      <c r="A77" s="7"/>
      <c r="B77" s="3"/>
      <c r="C77" s="33"/>
      <c r="D77" s="31"/>
      <c r="E77" s="31"/>
      <c r="F77" s="31"/>
      <c r="G77" s="31"/>
      <c r="H77" s="31"/>
      <c r="I77" s="31"/>
      <c r="J77" s="5"/>
      <c r="K77" s="31" t="s">
        <v>16</v>
      </c>
      <c r="L77" s="36">
        <f>(G76-F76)-(A3_blank_ave-A2_blank_ave)</f>
        <v>0</v>
      </c>
      <c r="M77" s="37" t="str">
        <f>IF(OR(ISBLANK(F76),ISBLANK(G76),A2_blank_ave=0,A3_blank_ave=0),"",Change_absorbance)</f>
        <v/>
      </c>
      <c r="N77" s="38">
        <f>0.0726359*L77*I76/H76</f>
        <v>0</v>
      </c>
      <c r="O77" s="41" t="str">
        <f>IF(OR(ISBLANK(F76),ISBLANK(G76),A2_blank_ave=0,A3_blank_ave=0),"",Concentration_gL)</f>
        <v/>
      </c>
      <c r="P77" s="5"/>
      <c r="Q77" s="31"/>
      <c r="R77" s="38" t="e">
        <f>Concentration_gL*100/Q76</f>
        <v>#DIV/0!</v>
      </c>
      <c r="S77" s="41" t="str">
        <f t="shared" si="0"/>
        <v/>
      </c>
      <c r="T77" s="3"/>
      <c r="U77" s="31"/>
      <c r="V77" s="31"/>
      <c r="W77" s="43"/>
      <c r="X77" s="48"/>
      <c r="Y77" s="53" t="str">
        <f>IF(OR(ISBLANK(Concentration_gg),ISERROR(Concentration_gg),X76="",X76=0),"",(1-(X76/100))*Concentration_gg)</f>
        <v/>
      </c>
      <c r="Z77" s="49" t="str">
        <f t="shared" si="1"/>
        <v/>
      </c>
      <c r="AA77" s="44"/>
    </row>
    <row r="78" spans="1:27" x14ac:dyDescent="0.3">
      <c r="A78" s="7"/>
      <c r="B78" s="3"/>
      <c r="C78" s="32">
        <v>33</v>
      </c>
      <c r="D78" s="27"/>
      <c r="E78" s="29"/>
      <c r="F78" s="29"/>
      <c r="G78" s="29"/>
      <c r="H78" s="30">
        <v>0.2</v>
      </c>
      <c r="I78" s="27">
        <v>50</v>
      </c>
      <c r="J78" s="5"/>
      <c r="K78" s="28" t="s">
        <v>15</v>
      </c>
      <c r="L78" s="34">
        <f>(A2_sample-A1_sample)-(A2_blank_ave-A1_blank_ave)</f>
        <v>0</v>
      </c>
      <c r="M78" s="35" t="str">
        <f>IF(OR(ISBLANK(A1_sample),ISBLANK(A2_sample),A1_blank_ave=0,A2_blank_ave=0),"",Change_absorbance)</f>
        <v/>
      </c>
      <c r="N78" s="34">
        <f>0.072064*L78*Dilution/Sample_volume</f>
        <v>0</v>
      </c>
      <c r="O78" s="40" t="str">
        <f>IF(OR(ISBLANK(A1_sample),ISBLANK(A2_sample),A1_blank_ave=0,A2_blank_ave=0),"",Concentration_gL)</f>
        <v/>
      </c>
      <c r="P78" s="5"/>
      <c r="Q78" s="39"/>
      <c r="R78" s="34" t="e">
        <f>Concentration_gL*100/Sample_con_gL</f>
        <v>#DIV/0!</v>
      </c>
      <c r="S78" s="40" t="str">
        <f t="shared" si="0"/>
        <v/>
      </c>
      <c r="T78" s="3"/>
      <c r="U78" s="39"/>
      <c r="V78" s="39"/>
      <c r="W78" s="43" t="str">
        <f>IF(OR(ISBLANK(Sample__fresh__wieght__g),ISBLANK(Sample__dry_weight___g),Sample__fresh__wieght__g=0,Sample__dry_weight___g=0),"",100-((Sample__dry_weight___g/Sample__fresh__wieght__g)*100))</f>
        <v/>
      </c>
      <c r="X78" s="46" t="str">
        <f>W78</f>
        <v/>
      </c>
      <c r="Y78" s="53" t="str">
        <f>IF(OR(ISBLANK(Concentration_gg),ISERROR(Concentration_gg),Moisture_content="",Moisture_content=0),"",(1-(Moisture_content/100))*Concentration_gg)</f>
        <v/>
      </c>
      <c r="Z78" s="47" t="str">
        <f t="shared" si="1"/>
        <v/>
      </c>
      <c r="AA78" s="44"/>
    </row>
    <row r="79" spans="1:27" x14ac:dyDescent="0.3">
      <c r="A79" s="7"/>
      <c r="B79" s="3"/>
      <c r="C79" s="33"/>
      <c r="D79" s="31"/>
      <c r="E79" s="31"/>
      <c r="F79" s="31"/>
      <c r="G79" s="31"/>
      <c r="H79" s="31"/>
      <c r="I79" s="31"/>
      <c r="J79" s="5"/>
      <c r="K79" s="31" t="s">
        <v>16</v>
      </c>
      <c r="L79" s="36">
        <f>(G78-F78)-(A3_blank_ave-A2_blank_ave)</f>
        <v>0</v>
      </c>
      <c r="M79" s="37" t="str">
        <f>IF(OR(ISBLANK(F78),ISBLANK(G78),A2_blank_ave=0,A3_blank_ave=0),"",Change_absorbance)</f>
        <v/>
      </c>
      <c r="N79" s="38">
        <f>0.0726359*L79*I78/H78</f>
        <v>0</v>
      </c>
      <c r="O79" s="41" t="str">
        <f>IF(OR(ISBLANK(F78),ISBLANK(G78),A2_blank_ave=0,A3_blank_ave=0),"",Concentration_gL)</f>
        <v/>
      </c>
      <c r="P79" s="5"/>
      <c r="Q79" s="31"/>
      <c r="R79" s="38" t="e">
        <f>Concentration_gL*100/Q78</f>
        <v>#DIV/0!</v>
      </c>
      <c r="S79" s="41" t="str">
        <f t="shared" ref="S79:S93" si="2">IF(ISERROR(Concentration_gg),"",Concentration_gg)</f>
        <v/>
      </c>
      <c r="T79" s="3"/>
      <c r="U79" s="31"/>
      <c r="V79" s="31"/>
      <c r="W79" s="43"/>
      <c r="X79" s="48"/>
      <c r="Y79" s="53" t="str">
        <f>IF(OR(ISBLANK(Concentration_gg),ISERROR(Concentration_gg),X78="",X78=0),"",(1-(X78/100))*Concentration_gg)</f>
        <v/>
      </c>
      <c r="Z79" s="49" t="str">
        <f t="shared" si="1"/>
        <v/>
      </c>
      <c r="AA79" s="44"/>
    </row>
    <row r="80" spans="1:27" x14ac:dyDescent="0.3">
      <c r="A80" s="7"/>
      <c r="B80" s="3"/>
      <c r="C80" s="32">
        <v>34</v>
      </c>
      <c r="D80" s="27"/>
      <c r="E80" s="29"/>
      <c r="F80" s="29"/>
      <c r="G80" s="29"/>
      <c r="H80" s="30">
        <v>0.2</v>
      </c>
      <c r="I80" s="27">
        <v>50</v>
      </c>
      <c r="J80" s="5"/>
      <c r="K80" s="28" t="s">
        <v>15</v>
      </c>
      <c r="L80" s="34">
        <f>(A2_sample-A1_sample)-(A2_blank_ave-A1_blank_ave)</f>
        <v>0</v>
      </c>
      <c r="M80" s="35" t="str">
        <f>IF(OR(ISBLANK(A1_sample),ISBLANK(A2_sample),A1_blank_ave=0,A2_blank_ave=0),"",Change_absorbance)</f>
        <v/>
      </c>
      <c r="N80" s="34">
        <f>0.072064*L80*Dilution/Sample_volume</f>
        <v>0</v>
      </c>
      <c r="O80" s="40" t="str">
        <f>IF(OR(ISBLANK(A1_sample),ISBLANK(A2_sample),A1_blank_ave=0,A2_blank_ave=0),"",Concentration_gL)</f>
        <v/>
      </c>
      <c r="P80" s="5"/>
      <c r="Q80" s="39"/>
      <c r="R80" s="34" t="e">
        <f>Concentration_gL*100/Sample_con_gL</f>
        <v>#DIV/0!</v>
      </c>
      <c r="S80" s="40" t="str">
        <f t="shared" si="2"/>
        <v/>
      </c>
      <c r="T80" s="3"/>
      <c r="U80" s="39"/>
      <c r="V80" s="39"/>
      <c r="W80" s="43" t="str">
        <f>IF(OR(ISBLANK(Sample__fresh__wieght__g),ISBLANK(Sample__dry_weight___g),Sample__fresh__wieght__g=0,Sample__dry_weight___g=0),"",100-((Sample__dry_weight___g/Sample__fresh__wieght__g)*100))</f>
        <v/>
      </c>
      <c r="X80" s="46" t="str">
        <f>W80</f>
        <v/>
      </c>
      <c r="Y80" s="53" t="str">
        <f>IF(OR(ISBLANK(Concentration_gg),ISERROR(Concentration_gg),Moisture_content="",Moisture_content=0),"",(1-(Moisture_content/100))*Concentration_gg)</f>
        <v/>
      </c>
      <c r="Z80" s="47" t="str">
        <f t="shared" si="1"/>
        <v/>
      </c>
      <c r="AA80" s="44"/>
    </row>
    <row r="81" spans="1:27" x14ac:dyDescent="0.3">
      <c r="A81" s="7"/>
      <c r="B81" s="3"/>
      <c r="C81" s="33"/>
      <c r="D81" s="31"/>
      <c r="E81" s="31"/>
      <c r="F81" s="31"/>
      <c r="G81" s="31"/>
      <c r="H81" s="31"/>
      <c r="I81" s="31"/>
      <c r="J81" s="5"/>
      <c r="K81" s="31" t="s">
        <v>16</v>
      </c>
      <c r="L81" s="36">
        <f>(G80-F80)-(A3_blank_ave-A2_blank_ave)</f>
        <v>0</v>
      </c>
      <c r="M81" s="37" t="str">
        <f>IF(OR(ISBLANK(F80),ISBLANK(G80),A2_blank_ave=0,A3_blank_ave=0),"",Change_absorbance)</f>
        <v/>
      </c>
      <c r="N81" s="38">
        <f>0.0726359*L81*I80/H80</f>
        <v>0</v>
      </c>
      <c r="O81" s="41" t="str">
        <f>IF(OR(ISBLANK(F80),ISBLANK(G80),A2_blank_ave=0,A3_blank_ave=0),"",Concentration_gL)</f>
        <v/>
      </c>
      <c r="P81" s="5"/>
      <c r="Q81" s="31"/>
      <c r="R81" s="38" t="e">
        <f>Concentration_gL*100/Q80</f>
        <v>#DIV/0!</v>
      </c>
      <c r="S81" s="41" t="str">
        <f t="shared" si="2"/>
        <v/>
      </c>
      <c r="T81" s="3"/>
      <c r="U81" s="31"/>
      <c r="V81" s="31"/>
      <c r="W81" s="43"/>
      <c r="X81" s="48"/>
      <c r="Y81" s="53" t="str">
        <f>IF(OR(ISBLANK(Concentration_gg),ISERROR(Concentration_gg),X80="",X80=0),"",(1-(X80/100))*Concentration_gg)</f>
        <v/>
      </c>
      <c r="Z81" s="49" t="str">
        <f t="shared" si="1"/>
        <v/>
      </c>
      <c r="AA81" s="44"/>
    </row>
    <row r="82" spans="1:27" x14ac:dyDescent="0.3">
      <c r="A82" s="7"/>
      <c r="B82" s="3"/>
      <c r="C82" s="32">
        <v>35</v>
      </c>
      <c r="D82" s="27"/>
      <c r="E82" s="29"/>
      <c r="F82" s="29"/>
      <c r="G82" s="29"/>
      <c r="H82" s="30">
        <v>0.2</v>
      </c>
      <c r="I82" s="27">
        <v>50</v>
      </c>
      <c r="J82" s="5"/>
      <c r="K82" s="28" t="s">
        <v>15</v>
      </c>
      <c r="L82" s="34">
        <f>(A2_sample-A1_sample)-(A2_blank_ave-A1_blank_ave)</f>
        <v>0</v>
      </c>
      <c r="M82" s="35" t="str">
        <f>IF(OR(ISBLANK(A1_sample),ISBLANK(A2_sample),A1_blank_ave=0,A2_blank_ave=0),"",Change_absorbance)</f>
        <v/>
      </c>
      <c r="N82" s="34">
        <f>0.072064*L82*Dilution/Sample_volume</f>
        <v>0</v>
      </c>
      <c r="O82" s="40" t="str">
        <f>IF(OR(ISBLANK(A1_sample),ISBLANK(A2_sample),A1_blank_ave=0,A2_blank_ave=0),"",Concentration_gL)</f>
        <v/>
      </c>
      <c r="P82" s="5"/>
      <c r="Q82" s="39"/>
      <c r="R82" s="34" t="e">
        <f>Concentration_gL*100/Sample_con_gL</f>
        <v>#DIV/0!</v>
      </c>
      <c r="S82" s="40" t="str">
        <f t="shared" si="2"/>
        <v/>
      </c>
      <c r="T82" s="3"/>
      <c r="U82" s="39"/>
      <c r="V82" s="39"/>
      <c r="W82" s="43" t="str">
        <f>IF(OR(ISBLANK(Sample__fresh__wieght__g),ISBLANK(Sample__dry_weight___g),Sample__fresh__wieght__g=0,Sample__dry_weight___g=0),"",100-((Sample__dry_weight___g/Sample__fresh__wieght__g)*100))</f>
        <v/>
      </c>
      <c r="X82" s="46" t="str">
        <f>W82</f>
        <v/>
      </c>
      <c r="Y82" s="53" t="str">
        <f>IF(OR(ISBLANK(Concentration_gg),ISERROR(Concentration_gg),Moisture_content="",Moisture_content=0),"",(1-(Moisture_content/100))*Concentration_gg)</f>
        <v/>
      </c>
      <c r="Z82" s="47" t="str">
        <f t="shared" ref="Z82:Z93" si="3">Y82</f>
        <v/>
      </c>
      <c r="AA82" s="44"/>
    </row>
    <row r="83" spans="1:27" x14ac:dyDescent="0.3">
      <c r="A83" s="7"/>
      <c r="B83" s="3"/>
      <c r="C83" s="33"/>
      <c r="D83" s="31"/>
      <c r="E83" s="31"/>
      <c r="F83" s="31"/>
      <c r="G83" s="31"/>
      <c r="H83" s="31"/>
      <c r="I83" s="31"/>
      <c r="J83" s="5"/>
      <c r="K83" s="31" t="s">
        <v>16</v>
      </c>
      <c r="L83" s="36">
        <f>(G82-F82)-(A3_blank_ave-A2_blank_ave)</f>
        <v>0</v>
      </c>
      <c r="M83" s="37" t="str">
        <f>IF(OR(ISBLANK(F82),ISBLANK(G82),A2_blank_ave=0,A3_blank_ave=0),"",Change_absorbance)</f>
        <v/>
      </c>
      <c r="N83" s="38">
        <f>0.0726359*L83*I82/H82</f>
        <v>0</v>
      </c>
      <c r="O83" s="41" t="str">
        <f>IF(OR(ISBLANK(F82),ISBLANK(G82),A2_blank_ave=0,A3_blank_ave=0),"",Concentration_gL)</f>
        <v/>
      </c>
      <c r="P83" s="5"/>
      <c r="Q83" s="31"/>
      <c r="R83" s="38" t="e">
        <f>Concentration_gL*100/Q82</f>
        <v>#DIV/0!</v>
      </c>
      <c r="S83" s="41" t="str">
        <f t="shared" si="2"/>
        <v/>
      </c>
      <c r="T83" s="3"/>
      <c r="U83" s="31"/>
      <c r="V83" s="31"/>
      <c r="W83" s="43"/>
      <c r="X83" s="48"/>
      <c r="Y83" s="53" t="str">
        <f>IF(OR(ISBLANK(Concentration_gg),ISERROR(Concentration_gg),X82="",X82=0),"",(1-(X82/100))*Concentration_gg)</f>
        <v/>
      </c>
      <c r="Z83" s="49" t="str">
        <f t="shared" si="3"/>
        <v/>
      </c>
      <c r="AA83" s="44"/>
    </row>
    <row r="84" spans="1:27" x14ac:dyDescent="0.3">
      <c r="A84" s="7"/>
      <c r="B84" s="3"/>
      <c r="C84" s="32">
        <v>36</v>
      </c>
      <c r="D84" s="27"/>
      <c r="E84" s="29"/>
      <c r="F84" s="29"/>
      <c r="G84" s="29"/>
      <c r="H84" s="30">
        <v>0.2</v>
      </c>
      <c r="I84" s="27">
        <v>50</v>
      </c>
      <c r="J84" s="5"/>
      <c r="K84" s="28" t="s">
        <v>15</v>
      </c>
      <c r="L84" s="34">
        <f>(A2_sample-A1_sample)-(A2_blank_ave-A1_blank_ave)</f>
        <v>0</v>
      </c>
      <c r="M84" s="35" t="str">
        <f>IF(OR(ISBLANK(A1_sample),ISBLANK(A2_sample),A1_blank_ave=0,A2_blank_ave=0),"",Change_absorbance)</f>
        <v/>
      </c>
      <c r="N84" s="34">
        <f>0.072064*L84*Dilution/Sample_volume</f>
        <v>0</v>
      </c>
      <c r="O84" s="40" t="str">
        <f>IF(OR(ISBLANK(A1_sample),ISBLANK(A2_sample),A1_blank_ave=0,A2_blank_ave=0),"",Concentration_gL)</f>
        <v/>
      </c>
      <c r="P84" s="5"/>
      <c r="Q84" s="39"/>
      <c r="R84" s="34" t="e">
        <f>Concentration_gL*100/Sample_con_gL</f>
        <v>#DIV/0!</v>
      </c>
      <c r="S84" s="40" t="str">
        <f t="shared" si="2"/>
        <v/>
      </c>
      <c r="T84" s="3"/>
      <c r="U84" s="39"/>
      <c r="V84" s="39"/>
      <c r="W84" s="43" t="str">
        <f>IF(OR(ISBLANK(Sample__fresh__wieght__g),ISBLANK(Sample__dry_weight___g),Sample__fresh__wieght__g=0,Sample__dry_weight___g=0),"",100-((Sample__dry_weight___g/Sample__fresh__wieght__g)*100))</f>
        <v/>
      </c>
      <c r="X84" s="46" t="str">
        <f>W84</f>
        <v/>
      </c>
      <c r="Y84" s="53" t="str">
        <f>IF(OR(ISBLANK(Concentration_gg),ISERROR(Concentration_gg),Moisture_content="",Moisture_content=0),"",(1-(Moisture_content/100))*Concentration_gg)</f>
        <v/>
      </c>
      <c r="Z84" s="47" t="str">
        <f t="shared" si="3"/>
        <v/>
      </c>
      <c r="AA84" s="44"/>
    </row>
    <row r="85" spans="1:27" x14ac:dyDescent="0.3">
      <c r="A85" s="7"/>
      <c r="B85" s="3"/>
      <c r="C85" s="33"/>
      <c r="D85" s="31"/>
      <c r="E85" s="31"/>
      <c r="F85" s="31"/>
      <c r="G85" s="31"/>
      <c r="H85" s="31"/>
      <c r="I85" s="31"/>
      <c r="J85" s="5"/>
      <c r="K85" s="31" t="s">
        <v>16</v>
      </c>
      <c r="L85" s="36">
        <f>(G84-F84)-(A3_blank_ave-A2_blank_ave)</f>
        <v>0</v>
      </c>
      <c r="M85" s="37" t="str">
        <f>IF(OR(ISBLANK(F84),ISBLANK(G84),A2_blank_ave=0,A3_blank_ave=0),"",Change_absorbance)</f>
        <v/>
      </c>
      <c r="N85" s="38">
        <f>0.0726359*L85*I84/H84</f>
        <v>0</v>
      </c>
      <c r="O85" s="41" t="str">
        <f>IF(OR(ISBLANK(F84),ISBLANK(G84),A2_blank_ave=0,A3_blank_ave=0),"",Concentration_gL)</f>
        <v/>
      </c>
      <c r="P85" s="5"/>
      <c r="Q85" s="31"/>
      <c r="R85" s="38" t="e">
        <f>Concentration_gL*100/Q84</f>
        <v>#DIV/0!</v>
      </c>
      <c r="S85" s="41" t="str">
        <f t="shared" si="2"/>
        <v/>
      </c>
      <c r="T85" s="3"/>
      <c r="U85" s="31"/>
      <c r="V85" s="31"/>
      <c r="W85" s="43"/>
      <c r="X85" s="48"/>
      <c r="Y85" s="53" t="str">
        <f>IF(OR(ISBLANK(Concentration_gg),ISERROR(Concentration_gg),X84="",X84=0),"",(1-(X84/100))*Concentration_gg)</f>
        <v/>
      </c>
      <c r="Z85" s="49" t="str">
        <f t="shared" si="3"/>
        <v/>
      </c>
      <c r="AA85" s="44"/>
    </row>
    <row r="86" spans="1:27" x14ac:dyDescent="0.3">
      <c r="A86" s="7"/>
      <c r="B86" s="3"/>
      <c r="C86" s="32">
        <v>37</v>
      </c>
      <c r="D86" s="27"/>
      <c r="E86" s="29"/>
      <c r="F86" s="29"/>
      <c r="G86" s="29"/>
      <c r="H86" s="30">
        <v>0.2</v>
      </c>
      <c r="I86" s="27">
        <v>50</v>
      </c>
      <c r="J86" s="5"/>
      <c r="K86" s="28" t="s">
        <v>15</v>
      </c>
      <c r="L86" s="34">
        <f>(A2_sample-A1_sample)-(A2_blank_ave-A1_blank_ave)</f>
        <v>0</v>
      </c>
      <c r="M86" s="35" t="str">
        <f>IF(OR(ISBLANK(A1_sample),ISBLANK(A2_sample),A1_blank_ave=0,A2_blank_ave=0),"",Change_absorbance)</f>
        <v/>
      </c>
      <c r="N86" s="34">
        <f>0.072064*L86*Dilution/Sample_volume</f>
        <v>0</v>
      </c>
      <c r="O86" s="40" t="str">
        <f>IF(OR(ISBLANK(A1_sample),ISBLANK(A2_sample),A1_blank_ave=0,A2_blank_ave=0),"",Concentration_gL)</f>
        <v/>
      </c>
      <c r="P86" s="5"/>
      <c r="Q86" s="39"/>
      <c r="R86" s="34" t="e">
        <f>Concentration_gL*100/Sample_con_gL</f>
        <v>#DIV/0!</v>
      </c>
      <c r="S86" s="40" t="str">
        <f t="shared" si="2"/>
        <v/>
      </c>
      <c r="T86" s="3"/>
      <c r="U86" s="39"/>
      <c r="V86" s="39"/>
      <c r="W86" s="43" t="str">
        <f>IF(OR(ISBLANK(Sample__fresh__wieght__g),ISBLANK(Sample__dry_weight___g),Sample__fresh__wieght__g=0,Sample__dry_weight___g=0),"",100-((Sample__dry_weight___g/Sample__fresh__wieght__g)*100))</f>
        <v/>
      </c>
      <c r="X86" s="46" t="str">
        <f>W86</f>
        <v/>
      </c>
      <c r="Y86" s="53" t="str">
        <f>IF(OR(ISBLANK(Concentration_gg),ISERROR(Concentration_gg),Moisture_content="",Moisture_content=0),"",(1-(Moisture_content/100))*Concentration_gg)</f>
        <v/>
      </c>
      <c r="Z86" s="47" t="str">
        <f t="shared" si="3"/>
        <v/>
      </c>
      <c r="AA86" s="44"/>
    </row>
    <row r="87" spans="1:27" x14ac:dyDescent="0.3">
      <c r="A87" s="7"/>
      <c r="B87" s="3"/>
      <c r="C87" s="33"/>
      <c r="D87" s="31"/>
      <c r="E87" s="31"/>
      <c r="F87" s="31"/>
      <c r="G87" s="31"/>
      <c r="H87" s="31"/>
      <c r="I87" s="31"/>
      <c r="J87" s="5"/>
      <c r="K87" s="31" t="s">
        <v>16</v>
      </c>
      <c r="L87" s="36">
        <f>(G86-F86)-(A3_blank_ave-A2_blank_ave)</f>
        <v>0</v>
      </c>
      <c r="M87" s="37" t="str">
        <f>IF(OR(ISBLANK(F86),ISBLANK(G86),A2_blank_ave=0,A3_blank_ave=0),"",Change_absorbance)</f>
        <v/>
      </c>
      <c r="N87" s="38">
        <f>0.0726359*L87*I86/H86</f>
        <v>0</v>
      </c>
      <c r="O87" s="41" t="str">
        <f>IF(OR(ISBLANK(F86),ISBLANK(G86),A2_blank_ave=0,A3_blank_ave=0),"",Concentration_gL)</f>
        <v/>
      </c>
      <c r="P87" s="5"/>
      <c r="Q87" s="31"/>
      <c r="R87" s="38" t="e">
        <f>Concentration_gL*100/Q86</f>
        <v>#DIV/0!</v>
      </c>
      <c r="S87" s="41" t="str">
        <f t="shared" si="2"/>
        <v/>
      </c>
      <c r="T87" s="3"/>
      <c r="U87" s="31"/>
      <c r="V87" s="31"/>
      <c r="W87" s="43"/>
      <c r="X87" s="48"/>
      <c r="Y87" s="53" t="str">
        <f>IF(OR(ISBLANK(Concentration_gg),ISERROR(Concentration_gg),X86="",X86=0),"",(1-(X86/100))*Concentration_gg)</f>
        <v/>
      </c>
      <c r="Z87" s="49" t="str">
        <f t="shared" si="3"/>
        <v/>
      </c>
      <c r="AA87" s="44"/>
    </row>
    <row r="88" spans="1:27" x14ac:dyDescent="0.3">
      <c r="A88" s="7"/>
      <c r="B88" s="3"/>
      <c r="C88" s="32">
        <v>38</v>
      </c>
      <c r="D88" s="27"/>
      <c r="E88" s="29"/>
      <c r="F88" s="29"/>
      <c r="G88" s="29"/>
      <c r="H88" s="30">
        <v>0.2</v>
      </c>
      <c r="I88" s="27">
        <v>50</v>
      </c>
      <c r="J88" s="5"/>
      <c r="K88" s="28" t="s">
        <v>15</v>
      </c>
      <c r="L88" s="34">
        <f>(A2_sample-A1_sample)-(A2_blank_ave-A1_blank_ave)</f>
        <v>0</v>
      </c>
      <c r="M88" s="35" t="str">
        <f>IF(OR(ISBLANK(A1_sample),ISBLANK(A2_sample),A1_blank_ave=0,A2_blank_ave=0),"",Change_absorbance)</f>
        <v/>
      </c>
      <c r="N88" s="34">
        <f>0.072064*L88*Dilution/Sample_volume</f>
        <v>0</v>
      </c>
      <c r="O88" s="40" t="str">
        <f>IF(OR(ISBLANK(A1_sample),ISBLANK(A2_sample),A1_blank_ave=0,A2_blank_ave=0),"",Concentration_gL)</f>
        <v/>
      </c>
      <c r="P88" s="5"/>
      <c r="Q88" s="39"/>
      <c r="R88" s="34" t="e">
        <f>Concentration_gL*100/Sample_con_gL</f>
        <v>#DIV/0!</v>
      </c>
      <c r="S88" s="40" t="str">
        <f t="shared" si="2"/>
        <v/>
      </c>
      <c r="T88" s="3"/>
      <c r="U88" s="39"/>
      <c r="V88" s="39"/>
      <c r="W88" s="43" t="str">
        <f>IF(OR(ISBLANK(Sample__fresh__wieght__g),ISBLANK(Sample__dry_weight___g),Sample__fresh__wieght__g=0,Sample__dry_weight___g=0),"",100-((Sample__dry_weight___g/Sample__fresh__wieght__g)*100))</f>
        <v/>
      </c>
      <c r="X88" s="46" t="str">
        <f>W88</f>
        <v/>
      </c>
      <c r="Y88" s="53" t="str">
        <f>IF(OR(ISBLANK(Concentration_gg),ISERROR(Concentration_gg),Moisture_content="",Moisture_content=0),"",(1-(Moisture_content/100))*Concentration_gg)</f>
        <v/>
      </c>
      <c r="Z88" s="47" t="str">
        <f t="shared" si="3"/>
        <v/>
      </c>
      <c r="AA88" s="44"/>
    </row>
    <row r="89" spans="1:27" x14ac:dyDescent="0.3">
      <c r="A89" s="7"/>
      <c r="B89" s="3"/>
      <c r="C89" s="33"/>
      <c r="D89" s="31"/>
      <c r="E89" s="31"/>
      <c r="F89" s="31"/>
      <c r="G89" s="31"/>
      <c r="H89" s="31"/>
      <c r="I89" s="31"/>
      <c r="J89" s="5"/>
      <c r="K89" s="31" t="s">
        <v>16</v>
      </c>
      <c r="L89" s="36">
        <f>(G88-F88)-(A3_blank_ave-A2_blank_ave)</f>
        <v>0</v>
      </c>
      <c r="M89" s="37" t="str">
        <f>IF(OR(ISBLANK(F88),ISBLANK(G88),A2_blank_ave=0,A3_blank_ave=0),"",Change_absorbance)</f>
        <v/>
      </c>
      <c r="N89" s="38">
        <f>0.0726359*L89*I88/H88</f>
        <v>0</v>
      </c>
      <c r="O89" s="41" t="str">
        <f>IF(OR(ISBLANK(F88),ISBLANK(G88),A2_blank_ave=0,A3_blank_ave=0),"",Concentration_gL)</f>
        <v/>
      </c>
      <c r="P89" s="5"/>
      <c r="Q89" s="31"/>
      <c r="R89" s="38" t="e">
        <f>Concentration_gL*100/Q88</f>
        <v>#DIV/0!</v>
      </c>
      <c r="S89" s="41" t="str">
        <f t="shared" si="2"/>
        <v/>
      </c>
      <c r="T89" s="3"/>
      <c r="U89" s="31"/>
      <c r="V89" s="31"/>
      <c r="W89" s="43"/>
      <c r="X89" s="48"/>
      <c r="Y89" s="53" t="str">
        <f>IF(OR(ISBLANK(Concentration_gg),ISERROR(Concentration_gg),X88="",X88=0),"",(1-(X88/100))*Concentration_gg)</f>
        <v/>
      </c>
      <c r="Z89" s="49" t="str">
        <f t="shared" si="3"/>
        <v/>
      </c>
      <c r="AA89" s="44"/>
    </row>
    <row r="90" spans="1:27" x14ac:dyDescent="0.3">
      <c r="A90" s="7"/>
      <c r="B90" s="3"/>
      <c r="C90" s="32">
        <v>39</v>
      </c>
      <c r="D90" s="27"/>
      <c r="E90" s="29"/>
      <c r="F90" s="29"/>
      <c r="G90" s="29"/>
      <c r="H90" s="30">
        <v>0.2</v>
      </c>
      <c r="I90" s="27">
        <v>50</v>
      </c>
      <c r="J90" s="5"/>
      <c r="K90" s="28" t="s">
        <v>15</v>
      </c>
      <c r="L90" s="34">
        <f>(A2_sample-A1_sample)-(A2_blank_ave-A1_blank_ave)</f>
        <v>0</v>
      </c>
      <c r="M90" s="35" t="str">
        <f>IF(OR(ISBLANK(A1_sample),ISBLANK(A2_sample),A1_blank_ave=0,A2_blank_ave=0),"",Change_absorbance)</f>
        <v/>
      </c>
      <c r="N90" s="34">
        <f>0.072064*L90*Dilution/Sample_volume</f>
        <v>0</v>
      </c>
      <c r="O90" s="40" t="str">
        <f>IF(OR(ISBLANK(A1_sample),ISBLANK(A2_sample),A1_blank_ave=0,A2_blank_ave=0),"",Concentration_gL)</f>
        <v/>
      </c>
      <c r="P90" s="5"/>
      <c r="Q90" s="39"/>
      <c r="R90" s="34" t="e">
        <f>Concentration_gL*100/Sample_con_gL</f>
        <v>#DIV/0!</v>
      </c>
      <c r="S90" s="40" t="str">
        <f t="shared" si="2"/>
        <v/>
      </c>
      <c r="T90" s="3"/>
      <c r="U90" s="39"/>
      <c r="V90" s="39"/>
      <c r="W90" s="43" t="str">
        <f>IF(OR(ISBLANK(Sample__fresh__wieght__g),ISBLANK(Sample__dry_weight___g),Sample__fresh__wieght__g=0,Sample__dry_weight___g=0),"",100-((Sample__dry_weight___g/Sample__fresh__wieght__g)*100))</f>
        <v/>
      </c>
      <c r="X90" s="46" t="str">
        <f>W90</f>
        <v/>
      </c>
      <c r="Y90" s="53" t="str">
        <f>IF(OR(ISBLANK(Concentration_gg),ISERROR(Concentration_gg),Moisture_content="",Moisture_content=0),"",(1-(Moisture_content/100))*Concentration_gg)</f>
        <v/>
      </c>
      <c r="Z90" s="47" t="str">
        <f t="shared" si="3"/>
        <v/>
      </c>
      <c r="AA90" s="44"/>
    </row>
    <row r="91" spans="1:27" x14ac:dyDescent="0.3">
      <c r="A91" s="7"/>
      <c r="B91" s="3"/>
      <c r="C91" s="33"/>
      <c r="D91" s="31"/>
      <c r="E91" s="31"/>
      <c r="F91" s="31"/>
      <c r="G91" s="31"/>
      <c r="H91" s="31"/>
      <c r="I91" s="31"/>
      <c r="J91" s="5"/>
      <c r="K91" s="31" t="s">
        <v>16</v>
      </c>
      <c r="L91" s="36">
        <f>(G90-F90)-(A3_blank_ave-A2_blank_ave)</f>
        <v>0</v>
      </c>
      <c r="M91" s="37" t="str">
        <f>IF(OR(ISBLANK(F90),ISBLANK(G90),A2_blank_ave=0,A3_blank_ave=0),"",Change_absorbance)</f>
        <v/>
      </c>
      <c r="N91" s="38">
        <f>0.0726359*L91*I90/H90</f>
        <v>0</v>
      </c>
      <c r="O91" s="41" t="str">
        <f>IF(OR(ISBLANK(F90),ISBLANK(G90),A2_blank_ave=0,A3_blank_ave=0),"",Concentration_gL)</f>
        <v/>
      </c>
      <c r="P91" s="5"/>
      <c r="Q91" s="31"/>
      <c r="R91" s="38" t="e">
        <f>Concentration_gL*100/Q90</f>
        <v>#DIV/0!</v>
      </c>
      <c r="S91" s="41" t="str">
        <f t="shared" si="2"/>
        <v/>
      </c>
      <c r="T91" s="3"/>
      <c r="U91" s="31"/>
      <c r="V91" s="31"/>
      <c r="W91" s="43"/>
      <c r="X91" s="48"/>
      <c r="Y91" s="53" t="str">
        <f>IF(OR(ISBLANK(Concentration_gg),ISERROR(Concentration_gg),X90="",X90=0),"",(1-(X90/100))*Concentration_gg)</f>
        <v/>
      </c>
      <c r="Z91" s="49" t="str">
        <f t="shared" si="3"/>
        <v/>
      </c>
      <c r="AA91" s="44"/>
    </row>
    <row r="92" spans="1:27" x14ac:dyDescent="0.3">
      <c r="A92" s="7"/>
      <c r="B92" s="3"/>
      <c r="C92" s="32">
        <v>40</v>
      </c>
      <c r="D92" s="27"/>
      <c r="E92" s="29"/>
      <c r="F92" s="29"/>
      <c r="G92" s="29"/>
      <c r="H92" s="30">
        <v>0.2</v>
      </c>
      <c r="I92" s="27">
        <v>50</v>
      </c>
      <c r="J92" s="5"/>
      <c r="K92" s="28" t="s">
        <v>15</v>
      </c>
      <c r="L92" s="34">
        <f>(A2_sample-A1_sample)-(A2_blank_ave-A1_blank_ave)</f>
        <v>0</v>
      </c>
      <c r="M92" s="35" t="str">
        <f>IF(OR(ISBLANK(A1_sample),ISBLANK(A2_sample),A1_blank_ave=0,A2_blank_ave=0),"",Change_absorbance)</f>
        <v/>
      </c>
      <c r="N92" s="34">
        <f>0.072064*L92*Dilution/Sample_volume</f>
        <v>0</v>
      </c>
      <c r="O92" s="40" t="str">
        <f>IF(OR(ISBLANK(A1_sample),ISBLANK(A2_sample),A1_blank_ave=0,A2_blank_ave=0),"",Concentration_gL)</f>
        <v/>
      </c>
      <c r="P92" s="5"/>
      <c r="Q92" s="39"/>
      <c r="R92" s="34" t="e">
        <f>Concentration_gL*100/Sample_con_gL</f>
        <v>#DIV/0!</v>
      </c>
      <c r="S92" s="40" t="str">
        <f t="shared" si="2"/>
        <v/>
      </c>
      <c r="T92" s="3"/>
      <c r="U92" s="39"/>
      <c r="V92" s="39"/>
      <c r="W92" s="43" t="str">
        <f>IF(OR(ISBLANK(Sample__fresh__wieght__g),ISBLANK(Sample__dry_weight___g),Sample__fresh__wieght__g=0,Sample__dry_weight___g=0),"",100-((Sample__dry_weight___g/Sample__fresh__wieght__g)*100))</f>
        <v/>
      </c>
      <c r="X92" s="46" t="str">
        <f>W92</f>
        <v/>
      </c>
      <c r="Y92" s="53" t="str">
        <f>IF(OR(ISBLANK(Concentration_gg),ISERROR(Concentration_gg),Moisture_content="",Moisture_content=0),"",(1-(Moisture_content/100))*Concentration_gg)</f>
        <v/>
      </c>
      <c r="Z92" s="47" t="str">
        <f t="shared" si="3"/>
        <v/>
      </c>
      <c r="AA92" s="44"/>
    </row>
    <row r="93" spans="1:27" x14ac:dyDescent="0.3">
      <c r="A93" s="7"/>
      <c r="B93" s="3"/>
      <c r="C93" s="33"/>
      <c r="D93" s="31"/>
      <c r="E93" s="31"/>
      <c r="F93" s="31"/>
      <c r="G93" s="31"/>
      <c r="H93" s="31"/>
      <c r="I93" s="31"/>
      <c r="J93" s="5"/>
      <c r="K93" s="31" t="s">
        <v>16</v>
      </c>
      <c r="L93" s="36">
        <f>(G92-F92)-(A3_blank_ave-A2_blank_ave)</f>
        <v>0</v>
      </c>
      <c r="M93" s="37" t="str">
        <f>IF(OR(ISBLANK(F92),ISBLANK(G92),A2_blank_ave=0,A3_blank_ave=0),"",Change_absorbance)</f>
        <v/>
      </c>
      <c r="N93" s="38">
        <f>0.0726359*L93*I92/H92</f>
        <v>0</v>
      </c>
      <c r="O93" s="41" t="str">
        <f>IF(OR(ISBLANK(F92),ISBLANK(G92),A2_blank_ave=0,A3_blank_ave=0),"",Concentration_gL)</f>
        <v/>
      </c>
      <c r="P93" s="5"/>
      <c r="Q93" s="31"/>
      <c r="R93" s="38" t="e">
        <f>Concentration_gL*100/Q92</f>
        <v>#DIV/0!</v>
      </c>
      <c r="S93" s="41" t="str">
        <f t="shared" si="2"/>
        <v/>
      </c>
      <c r="T93" s="3"/>
      <c r="U93" s="31"/>
      <c r="V93" s="31"/>
      <c r="W93" s="43"/>
      <c r="X93" s="48"/>
      <c r="Y93" s="53" t="str">
        <f>IF(OR(ISBLANK(Concentration_gg),ISERROR(Concentration_gg),X92="",X92=0),"",(1-(X92/100))*Concentration_gg)</f>
        <v/>
      </c>
      <c r="Z93" s="49" t="str">
        <f t="shared" si="3"/>
        <v/>
      </c>
      <c r="AA93" s="44"/>
    </row>
    <row r="94" spans="1:27" x14ac:dyDescent="0.3">
      <c r="A94" s="7"/>
      <c r="B94" s="3"/>
      <c r="C94" s="20"/>
      <c r="D94" s="20"/>
      <c r="E94" s="21"/>
      <c r="F94" s="21"/>
      <c r="G94" s="21"/>
      <c r="H94" s="21"/>
      <c r="I94" s="21"/>
      <c r="J94" s="3"/>
      <c r="K94" s="20"/>
      <c r="L94" s="3"/>
      <c r="M94" s="18"/>
      <c r="N94" s="18"/>
      <c r="O94" s="18"/>
      <c r="P94" s="3"/>
      <c r="Q94" s="21"/>
      <c r="R94" s="3"/>
      <c r="S94" s="18"/>
      <c r="T94" s="3"/>
      <c r="V94" s="2"/>
      <c r="W94" s="2"/>
      <c r="X94" s="44"/>
      <c r="Y94" s="44"/>
      <c r="Z94" s="44"/>
      <c r="AA94" s="44"/>
    </row>
    <row r="95" spans="1:27" x14ac:dyDescent="0.3">
      <c r="A95" s="7"/>
      <c r="B95" s="3"/>
      <c r="C95" s="20"/>
      <c r="D95" s="20"/>
      <c r="E95" s="21"/>
      <c r="F95" s="21"/>
      <c r="G95" s="21"/>
      <c r="H95" s="21"/>
      <c r="I95" s="21"/>
      <c r="J95" s="3"/>
      <c r="K95" s="20"/>
      <c r="L95" s="3"/>
      <c r="M95" s="18"/>
      <c r="N95" s="18"/>
      <c r="O95" s="18"/>
      <c r="P95" s="3"/>
      <c r="Q95" s="21"/>
      <c r="R95" s="3"/>
      <c r="S95" s="18"/>
      <c r="T95" s="3"/>
      <c r="V95" s="2"/>
      <c r="W95" s="2"/>
      <c r="X95" s="44"/>
      <c r="Y95" s="44"/>
      <c r="Z95" s="44"/>
      <c r="AA95" s="44"/>
    </row>
    <row r="96" spans="1:27" ht="9.4" customHeight="1" x14ac:dyDescent="0.3">
      <c r="A96" s="7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V96" s="2"/>
      <c r="W96" s="2"/>
      <c r="X96" s="44"/>
      <c r="Y96" s="44"/>
      <c r="Z96" s="44"/>
      <c r="AA96" s="44"/>
    </row>
    <row r="97" spans="1:27" ht="400.15" customHeight="1" x14ac:dyDescent="0.3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107" spans="1:27" x14ac:dyDescent="0.3">
      <c r="D107" s="1">
        <v>2.52</v>
      </c>
      <c r="E107" s="1">
        <v>180.16</v>
      </c>
      <c r="G107" s="1">
        <f>D107*E107</f>
        <v>454.00319999999999</v>
      </c>
      <c r="H107" s="1">
        <f>G107/G108</f>
        <v>7.2064000000000003E-2</v>
      </c>
    </row>
    <row r="108" spans="1:27" x14ac:dyDescent="0.3">
      <c r="D108" s="1">
        <v>6300</v>
      </c>
      <c r="E108" s="1">
        <v>1</v>
      </c>
      <c r="G108" s="1">
        <f>D108*E108</f>
        <v>6300</v>
      </c>
    </row>
    <row r="110" spans="1:27" x14ac:dyDescent="0.3">
      <c r="D110" s="1">
        <v>2.54</v>
      </c>
      <c r="E110" s="1">
        <v>180.16</v>
      </c>
      <c r="G110" s="1">
        <f>D110*E110</f>
        <v>457.60640000000001</v>
      </c>
      <c r="H110" s="1">
        <f>G110/G111</f>
        <v>7.263593650793651E-2</v>
      </c>
    </row>
    <row r="111" spans="1:27" x14ac:dyDescent="0.3">
      <c r="D111" s="1">
        <v>6300</v>
      </c>
      <c r="E111" s="1">
        <v>1</v>
      </c>
      <c r="G111" s="1">
        <f>D111*E111</f>
        <v>6300</v>
      </c>
    </row>
  </sheetData>
  <sheetProtection password="8E71" sheet="1" objects="1" scenarios="1"/>
  <mergeCells count="1">
    <mergeCell ref="E4:G4"/>
  </mergeCells>
  <phoneticPr fontId="0" type="noConversion"/>
  <dataValidations count="3">
    <dataValidation type="decimal" errorStyle="warning" allowBlank="1" showErrorMessage="1" error="Please enter numeric values only." sqref="H94:I95 Q94:Q95" xr:uid="{00000000-0002-0000-0100-000000000000}">
      <formula1>0</formula1>
      <formula2>100</formula2>
    </dataValidation>
    <dataValidation type="decimal" allowBlank="1" showErrorMessage="1" error="Please enter numeric values only." sqref="E94:G95" xr:uid="{00000000-0002-0000-0100-000001000000}">
      <formula1>0</formula1>
      <formula2>100</formula2>
    </dataValidation>
    <dataValidation type="decimal" allowBlank="1" showErrorMessage="1" error="Enter numeric values only" sqref="E8:G10 D33 D53 D15 D17 D19 D23 D27 D31 D21 D25 D29 D49 Q14:Q93 D35 D37 D39 D43 D47 D51 D41 D45 D85 D73 D93 D55 D57 D59 D63 D67 D71 D61 D65 D69 D89 D75 D77 D79 D83 D87 D91 D81 E14:I93 X14:X93 U14:V93" xr:uid="{00000000-0002-0000-0100-000002000000}">
      <formula1>0</formula1>
      <formula2>10000</formula2>
    </dataValidation>
  </dataValidations>
  <pageMargins left="0.59055118110236227" right="0.59055118110236227" top="0.59055118110236227" bottom="0.98425196850393704" header="0.51181102362204722" footer="0.51181102362204722"/>
  <pageSetup paperSize="9" scale="58" fitToHeight="2" orientation="landscape" horizontalDpi="360" verticalDpi="360" r:id="rId1"/>
  <headerFooter alignWithMargins="0">
    <oddFooter>&amp;LPrinted on &amp;D, Page &amp;P of &amp;N</oddFooter>
  </headerFooter>
  <ignoredErrors>
    <ignoredError sqref="M16" formula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11"/>
  <sheetViews>
    <sheetView tabSelected="1" zoomScaleNormal="100" workbookViewId="0">
      <selection activeCell="K5" sqref="K5"/>
    </sheetView>
  </sheetViews>
  <sheetFormatPr defaultColWidth="12.28515625" defaultRowHeight="15" x14ac:dyDescent="0.3"/>
  <cols>
    <col min="1" max="1" width="0.85546875" style="1" customWidth="1"/>
    <col min="2" max="2" width="0.7109375" style="1" customWidth="1"/>
    <col min="3" max="3" width="3.5703125" style="1" customWidth="1"/>
    <col min="4" max="4" width="14.7109375" style="1" customWidth="1"/>
    <col min="5" max="7" width="9.5703125" style="1" customWidth="1"/>
    <col min="8" max="9" width="10" style="1" customWidth="1"/>
    <col min="10" max="10" width="1.7109375" style="1" customWidth="1"/>
    <col min="11" max="11" width="10.85546875" style="1" customWidth="1"/>
    <col min="12" max="12" width="10.42578125" style="1" hidden="1" customWidth="1"/>
    <col min="13" max="13" width="11.7109375" style="1" customWidth="1"/>
    <col min="14" max="14" width="10.42578125" style="1" hidden="1" customWidth="1"/>
    <col min="15" max="15" width="11.7109375" style="1" customWidth="1"/>
    <col min="16" max="16" width="1.7109375" style="1" customWidth="1"/>
    <col min="17" max="17" width="10" style="1" customWidth="1"/>
    <col min="18" max="18" width="9.85546875" style="1" hidden="1" customWidth="1"/>
    <col min="19" max="19" width="11.7109375" style="1" customWidth="1"/>
    <col min="20" max="20" width="1.7109375" style="1" customWidth="1"/>
    <col min="21" max="21" width="11.7109375" style="2" customWidth="1"/>
    <col min="22" max="22" width="11.7109375" style="1" customWidth="1"/>
    <col min="23" max="23" width="12.28515625" style="1" hidden="1" customWidth="1"/>
    <col min="24" max="24" width="12.28515625" style="1" customWidth="1"/>
    <col min="25" max="25" width="12.28515625" style="1" hidden="1" customWidth="1"/>
    <col min="26" max="26" width="12.28515625" style="1" customWidth="1"/>
    <col min="27" max="27" width="1.7109375" style="2" customWidth="1"/>
    <col min="28" max="16384" width="12.28515625" style="6"/>
  </cols>
  <sheetData>
    <row r="1" spans="1:27" ht="7.9" customHeight="1" x14ac:dyDescent="0.3">
      <c r="A1" s="7"/>
      <c r="B1" s="7"/>
      <c r="C1" s="7"/>
      <c r="D1" s="7"/>
      <c r="E1" s="7"/>
      <c r="F1" s="7"/>
      <c r="G1" s="7"/>
      <c r="H1" s="7"/>
      <c r="I1" s="7"/>
      <c r="J1" s="6"/>
      <c r="K1" s="7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ht="142.5" customHeight="1" x14ac:dyDescent="0.3">
      <c r="A2" s="7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2"/>
      <c r="W2" s="2"/>
      <c r="X2" s="44"/>
      <c r="Y2" s="44"/>
      <c r="Z2" s="44"/>
      <c r="AA2" s="44"/>
    </row>
    <row r="3" spans="1:27" ht="15" customHeight="1" x14ac:dyDescent="0.3">
      <c r="A3" s="7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V3" s="2"/>
      <c r="W3" s="2"/>
      <c r="X3" s="44"/>
      <c r="Y3" s="44"/>
      <c r="Z3" s="44"/>
      <c r="AA3" s="44"/>
    </row>
    <row r="4" spans="1:27" x14ac:dyDescent="0.3">
      <c r="A4" s="7"/>
      <c r="B4" s="3"/>
      <c r="C4" s="3"/>
      <c r="D4" s="4" t="s">
        <v>5</v>
      </c>
      <c r="E4" s="124"/>
      <c r="F4" s="125"/>
      <c r="G4" s="126"/>
      <c r="H4" s="3"/>
      <c r="I4" s="3"/>
      <c r="J4" s="3"/>
      <c r="K4" s="3"/>
      <c r="L4" s="3"/>
      <c r="M4" s="15"/>
      <c r="N4" s="15"/>
      <c r="O4" s="15"/>
      <c r="P4" s="3"/>
      <c r="Q4" s="15"/>
      <c r="R4" s="3"/>
      <c r="S4" s="3"/>
      <c r="T4" s="3"/>
      <c r="V4" s="2"/>
      <c r="W4" s="2"/>
      <c r="X4" s="44"/>
      <c r="Y4" s="44"/>
      <c r="Z4" s="44"/>
      <c r="AA4" s="44"/>
    </row>
    <row r="5" spans="1:27" ht="15.4" customHeight="1" x14ac:dyDescent="0.3">
      <c r="A5" s="7"/>
      <c r="B5" s="3"/>
      <c r="C5" s="3"/>
      <c r="D5" s="3"/>
      <c r="E5" s="3"/>
      <c r="F5" s="3"/>
      <c r="G5" s="3"/>
      <c r="H5" s="3"/>
      <c r="I5" s="3"/>
      <c r="K5" s="3"/>
      <c r="L5" s="18"/>
      <c r="M5" s="3"/>
      <c r="N5" s="3"/>
      <c r="O5" s="3"/>
      <c r="P5" s="3"/>
      <c r="Q5" s="3"/>
      <c r="R5" s="3"/>
      <c r="S5" s="8"/>
      <c r="T5" s="3"/>
      <c r="V5" s="2"/>
      <c r="W5" s="2"/>
      <c r="X5" s="44"/>
      <c r="Y5" s="44"/>
      <c r="Z5" s="44"/>
      <c r="AA5" s="44"/>
    </row>
    <row r="6" spans="1:27" x14ac:dyDescent="0.3">
      <c r="A6" s="7"/>
      <c r="B6" s="3"/>
      <c r="C6" s="2"/>
      <c r="D6" s="2"/>
      <c r="E6" s="4" t="s">
        <v>6</v>
      </c>
      <c r="G6" s="3"/>
      <c r="H6" s="3"/>
      <c r="I6" s="2"/>
      <c r="J6" s="3"/>
      <c r="K6" s="2"/>
      <c r="L6" s="18"/>
      <c r="M6" s="3"/>
      <c r="N6" s="3"/>
      <c r="O6" s="3"/>
      <c r="P6" s="3"/>
      <c r="Q6" s="3"/>
      <c r="R6" s="3"/>
      <c r="S6" s="8"/>
      <c r="T6" s="3"/>
      <c r="V6" s="2"/>
      <c r="W6" s="2"/>
      <c r="X6" s="44"/>
      <c r="Y6" s="44"/>
      <c r="Z6" s="44"/>
      <c r="AA6" s="44"/>
    </row>
    <row r="7" spans="1:27" ht="19.5" x14ac:dyDescent="0.4">
      <c r="A7" s="7"/>
      <c r="B7" s="3"/>
      <c r="C7" s="2"/>
      <c r="D7" s="2"/>
      <c r="E7" s="23" t="s">
        <v>3</v>
      </c>
      <c r="F7" s="23" t="s">
        <v>4</v>
      </c>
      <c r="G7" s="23" t="s">
        <v>13</v>
      </c>
      <c r="H7" s="3"/>
      <c r="I7" s="2"/>
      <c r="J7" s="3"/>
      <c r="K7" s="2"/>
      <c r="L7" s="3"/>
      <c r="M7" s="3"/>
      <c r="N7" s="3"/>
      <c r="O7" s="3"/>
      <c r="P7" s="3"/>
      <c r="Q7" s="3"/>
      <c r="R7" s="3"/>
      <c r="S7" s="3"/>
      <c r="T7" s="3"/>
      <c r="V7" s="2"/>
      <c r="W7" s="2"/>
      <c r="X7" s="44"/>
      <c r="Y7" s="44"/>
      <c r="Z7" s="44"/>
      <c r="AA7" s="44"/>
    </row>
    <row r="8" spans="1:27" x14ac:dyDescent="0.3">
      <c r="A8" s="7"/>
      <c r="B8" s="3"/>
      <c r="C8" s="2"/>
      <c r="D8" s="2">
        <v>1</v>
      </c>
      <c r="E8" s="16"/>
      <c r="F8" s="16"/>
      <c r="G8" s="16"/>
      <c r="H8" s="3"/>
      <c r="I8" s="2"/>
      <c r="J8" s="3"/>
      <c r="K8" s="50" t="s">
        <v>27</v>
      </c>
      <c r="L8" s="3"/>
      <c r="M8" s="3"/>
      <c r="N8" s="3"/>
      <c r="O8" s="3"/>
      <c r="P8" s="3"/>
      <c r="Q8" s="3"/>
      <c r="R8" s="3"/>
      <c r="S8" s="3"/>
      <c r="T8" s="3"/>
      <c r="V8" s="2"/>
      <c r="W8" s="2"/>
      <c r="X8" s="44"/>
      <c r="Y8" s="44"/>
      <c r="Z8" s="44"/>
      <c r="AA8" s="44"/>
    </row>
    <row r="9" spans="1:27" x14ac:dyDescent="0.3">
      <c r="A9" s="7"/>
      <c r="B9" s="3"/>
      <c r="C9" s="2"/>
      <c r="D9" s="2">
        <v>2</v>
      </c>
      <c r="E9" s="16"/>
      <c r="F9" s="16"/>
      <c r="G9" s="16"/>
      <c r="H9" s="3"/>
      <c r="I9" s="2"/>
      <c r="J9" s="3"/>
      <c r="K9" s="2"/>
      <c r="L9" s="3"/>
      <c r="M9" s="3"/>
      <c r="N9" s="3"/>
      <c r="O9" s="3"/>
      <c r="P9" s="3"/>
      <c r="Q9" s="3"/>
      <c r="R9" s="3"/>
      <c r="S9" s="3"/>
      <c r="T9" s="3"/>
      <c r="V9" s="2"/>
      <c r="W9" s="2"/>
      <c r="X9" s="44"/>
      <c r="Y9" s="44"/>
      <c r="Z9" s="44"/>
      <c r="AA9" s="44"/>
    </row>
    <row r="10" spans="1:27" x14ac:dyDescent="0.3">
      <c r="A10" s="7"/>
      <c r="B10" s="3"/>
      <c r="C10" s="2"/>
      <c r="D10" s="2"/>
      <c r="E10" s="25">
        <f>IF(COUNT(E8:E9)=0,0,(IF(A1_blank_1=0,0.0000001,A1_blank_1)+IF(A1_blank_2=0,0.0000001,A1_blank_2))/COUNT(E8:E9))</f>
        <v>0</v>
      </c>
      <c r="F10" s="25">
        <f xml:space="preserve"> IF(COUNT(F8:F9)=0,0,(IF(A2_blank_1=0,0.0000001,A2_blank_1)+IF(A2_blank_2=0,0.0000001,A2_blank_2))/COUNT(F8:F9))</f>
        <v>0</v>
      </c>
      <c r="G10" s="25">
        <f xml:space="preserve"> IF(COUNT(G8:G9)=0,0,(IF(A3_blank_1=0,0.0000001,A3_blank_1)+IF(A3_blank_2=0,0.0000001,A3_blank_2))/COUNT(G8:G9))</f>
        <v>0</v>
      </c>
      <c r="H10" s="3"/>
      <c r="I10" s="2"/>
      <c r="J10" s="3"/>
      <c r="K10" s="2"/>
      <c r="L10" s="3"/>
      <c r="M10" s="3"/>
      <c r="N10" s="3"/>
      <c r="O10" s="3"/>
      <c r="P10" s="3"/>
      <c r="Q10" s="3"/>
      <c r="R10" s="3"/>
      <c r="S10" s="3"/>
      <c r="T10" s="3"/>
      <c r="V10" s="2"/>
      <c r="W10" s="2"/>
      <c r="X10" s="44"/>
      <c r="Y10" s="44"/>
      <c r="Z10" s="44"/>
      <c r="AA10" s="44"/>
    </row>
    <row r="11" spans="1:27" x14ac:dyDescent="0.3">
      <c r="A11" s="7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V11" s="2"/>
      <c r="W11" s="2"/>
      <c r="X11" s="44"/>
      <c r="Y11" s="44"/>
      <c r="Z11" s="44"/>
      <c r="AA11" s="44"/>
    </row>
    <row r="12" spans="1:27" x14ac:dyDescent="0.3">
      <c r="A12" s="7"/>
      <c r="B12" s="3"/>
      <c r="C12" s="3"/>
      <c r="D12" s="3"/>
      <c r="E12" s="4" t="s">
        <v>7</v>
      </c>
      <c r="F12" s="3"/>
      <c r="G12" s="3"/>
      <c r="H12" s="3"/>
      <c r="I12" s="3"/>
      <c r="J12" s="3"/>
      <c r="K12" s="3"/>
      <c r="L12" s="3"/>
      <c r="M12" s="4" t="s">
        <v>1</v>
      </c>
      <c r="N12" s="3"/>
      <c r="O12" s="19"/>
      <c r="P12" s="3"/>
      <c r="Q12" s="4" t="s">
        <v>28</v>
      </c>
      <c r="R12" s="3"/>
      <c r="S12" s="3"/>
      <c r="T12" s="3"/>
      <c r="U12" s="50" t="s">
        <v>23</v>
      </c>
      <c r="V12" s="2"/>
      <c r="W12" s="2"/>
      <c r="X12" s="44"/>
      <c r="Y12" s="44"/>
      <c r="Z12" s="44"/>
      <c r="AA12" s="44"/>
    </row>
    <row r="13" spans="1:27" s="13" customFormat="1" ht="63" x14ac:dyDescent="0.3">
      <c r="A13" s="10"/>
      <c r="B13" s="11"/>
      <c r="C13" s="9"/>
      <c r="D13" s="9" t="s">
        <v>0</v>
      </c>
      <c r="E13" s="22" t="s">
        <v>3</v>
      </c>
      <c r="F13" s="22" t="s">
        <v>4</v>
      </c>
      <c r="G13" s="22" t="s">
        <v>13</v>
      </c>
      <c r="H13" s="14" t="s">
        <v>8</v>
      </c>
      <c r="I13" s="14" t="s">
        <v>9</v>
      </c>
      <c r="J13" s="24"/>
      <c r="K13" s="9" t="s">
        <v>14</v>
      </c>
      <c r="L13" s="26" t="s">
        <v>10</v>
      </c>
      <c r="M13" s="17" t="s">
        <v>17</v>
      </c>
      <c r="N13" s="26" t="s">
        <v>11</v>
      </c>
      <c r="O13" s="17" t="s">
        <v>18</v>
      </c>
      <c r="P13" s="24"/>
      <c r="Q13" s="14" t="s">
        <v>2</v>
      </c>
      <c r="R13" s="26" t="s">
        <v>12</v>
      </c>
      <c r="S13" s="17" t="s">
        <v>29</v>
      </c>
      <c r="T13" s="12"/>
      <c r="U13" s="14" t="s">
        <v>19</v>
      </c>
      <c r="V13" s="14" t="s">
        <v>21</v>
      </c>
      <c r="W13" s="42" t="s">
        <v>22</v>
      </c>
      <c r="X13" s="17" t="s">
        <v>20</v>
      </c>
      <c r="Y13" s="17" t="s">
        <v>30</v>
      </c>
      <c r="Z13" s="17" t="s">
        <v>30</v>
      </c>
      <c r="AA13" s="45"/>
    </row>
    <row r="14" spans="1:27" x14ac:dyDescent="0.3">
      <c r="A14" s="7"/>
      <c r="B14" s="3"/>
      <c r="C14" s="32">
        <v>1</v>
      </c>
      <c r="D14" s="27"/>
      <c r="E14" s="29"/>
      <c r="F14" s="29"/>
      <c r="G14" s="29"/>
      <c r="H14" s="30">
        <v>0.2</v>
      </c>
      <c r="I14" s="27">
        <v>50</v>
      </c>
      <c r="J14" s="5"/>
      <c r="K14" s="28" t="s">
        <v>15</v>
      </c>
      <c r="L14" s="34">
        <f>(A2_sample-A1_sample)-(A2_blank_ave-A1_blank_ave)</f>
        <v>0</v>
      </c>
      <c r="M14" s="35" t="str">
        <f>IF(OR(ISBLANK(A1_sample),ISBLANK(A2_sample),A1_blank_ave=0,A2_blank_ave=0),"",Change_absorbance)</f>
        <v/>
      </c>
      <c r="N14" s="34">
        <f>0.072064*L14*Dilution/Sample_volume</f>
        <v>0</v>
      </c>
      <c r="O14" s="40" t="str">
        <f>IF(OR(ISBLANK(A1_sample),ISBLANK(A2_sample),A1_blank_ave=0,A2_blank_ave=0),"",Concentration_gL)</f>
        <v/>
      </c>
      <c r="P14" s="5"/>
      <c r="Q14" s="39"/>
      <c r="R14" s="34" t="e">
        <f>Concentration_gL*100/Sample_con_gL</f>
        <v>#DIV/0!</v>
      </c>
      <c r="S14" s="40" t="str">
        <f>IF(ISERROR(Concentration_gg),"",Concentration_gg)</f>
        <v/>
      </c>
      <c r="T14" s="3"/>
      <c r="U14" s="39"/>
      <c r="V14" s="39"/>
      <c r="W14" s="43" t="str">
        <f>IF(OR(ISBLANK(Sample__fresh__wieght__g),ISBLANK(Sample__dry_weight___g),Sample__fresh__wieght__g=0,Sample__dry_weight___g=0),"",100-((Sample__dry_weight___g/Sample__fresh__wieght__g)*100))</f>
        <v/>
      </c>
      <c r="X14" s="46" t="str">
        <f>W14</f>
        <v/>
      </c>
      <c r="Y14" s="46" t="str">
        <f>IF(OR(ISBLANK(Concentration_gg),ISERROR(Concentration_gg),Moisture_content=""),"",(100/(100-Moisture_content))*Concentration_gg)</f>
        <v/>
      </c>
      <c r="Z14" s="47" t="str">
        <f>Y14</f>
        <v/>
      </c>
      <c r="AA14" s="44"/>
    </row>
    <row r="15" spans="1:27" x14ac:dyDescent="0.3">
      <c r="A15" s="7"/>
      <c r="B15" s="3"/>
      <c r="C15" s="33"/>
      <c r="D15" s="31"/>
      <c r="E15" s="31"/>
      <c r="F15" s="31"/>
      <c r="G15" s="31"/>
      <c r="H15" s="31"/>
      <c r="I15" s="31"/>
      <c r="J15" s="5"/>
      <c r="K15" s="31" t="s">
        <v>16</v>
      </c>
      <c r="L15" s="36">
        <f>(G14-F14)-(A3_blank_ave-A2_blank_ave)</f>
        <v>0</v>
      </c>
      <c r="M15" s="37" t="str">
        <f>IF(OR(ISBLANK(F14),ISBLANK(G14),A2_blank_ave=0,A3_blank_ave=0),"",Change_absorbance)</f>
        <v/>
      </c>
      <c r="N15" s="38">
        <f>0.0726359*L15*I14/H14</f>
        <v>0</v>
      </c>
      <c r="O15" s="41" t="str">
        <f>IF(OR(ISBLANK(F14),ISBLANK(G14),A2_blank_ave=0,A3_blank_ave=0),"",Concentration_gL)</f>
        <v/>
      </c>
      <c r="P15" s="5"/>
      <c r="Q15" s="31"/>
      <c r="R15" s="38" t="e">
        <f>Concentration_gL*100/Q14</f>
        <v>#DIV/0!</v>
      </c>
      <c r="S15" s="41" t="str">
        <f>IF(ISERROR(Concentration_gg),"",Concentration_gg)</f>
        <v/>
      </c>
      <c r="T15" s="3"/>
      <c r="U15" s="31"/>
      <c r="V15" s="31"/>
      <c r="W15" s="43"/>
      <c r="X15" s="48"/>
      <c r="Y15" s="46" t="str">
        <f>IF(OR(ISBLANK(Concentration_gg),ISERROR(Concentration_gg),X14=""),"",(100/(100-X14))*Concentration_gg)</f>
        <v/>
      </c>
      <c r="Z15" s="49" t="str">
        <f>Y15</f>
        <v/>
      </c>
      <c r="AA15" s="44"/>
    </row>
    <row r="16" spans="1:27" x14ac:dyDescent="0.3">
      <c r="A16" s="7"/>
      <c r="B16" s="3"/>
      <c r="C16" s="32">
        <v>2</v>
      </c>
      <c r="D16" s="27"/>
      <c r="E16" s="29"/>
      <c r="F16" s="29"/>
      <c r="G16" s="29"/>
      <c r="H16" s="30">
        <v>0.2</v>
      </c>
      <c r="I16" s="27">
        <v>50</v>
      </c>
      <c r="J16" s="5"/>
      <c r="K16" s="28" t="s">
        <v>15</v>
      </c>
      <c r="L16" s="34">
        <f>(A2_sample-A1_sample)-(A2_blank_ave-A1_blank_ave)</f>
        <v>0</v>
      </c>
      <c r="M16" s="35" t="str">
        <f>IF(OR(ISBLANK(A1_sample),ISBLANK(A2_sample),A1_blank_ave=0,A2_blank_ave=0),"",Change_absorbance)</f>
        <v/>
      </c>
      <c r="N16" s="34">
        <f>0.072064*L16*Dilution/Sample_volume</f>
        <v>0</v>
      </c>
      <c r="O16" s="40" t="str">
        <f>IF(OR(ISBLANK(A1_sample),ISBLANK(A2_sample),A1_blank_ave=0,A2_blank_ave=0),"",Concentration_gL)</f>
        <v/>
      </c>
      <c r="P16" s="5"/>
      <c r="Q16" s="39"/>
      <c r="R16" s="34" t="e">
        <f>Concentration_gL*100/Sample_con_gL</f>
        <v>#DIV/0!</v>
      </c>
      <c r="S16" s="40" t="str">
        <f t="shared" ref="S16:S78" si="0">IF(ISERROR(Concentration_gg),"",Concentration_gg)</f>
        <v/>
      </c>
      <c r="T16" s="3"/>
      <c r="U16" s="39"/>
      <c r="V16" s="39"/>
      <c r="W16" s="43" t="str">
        <f>IF(OR(ISBLANK(Sample__fresh__wieght__g),ISBLANK(Sample__dry_weight___g),Sample__fresh__wieght__g=0,Sample__dry_weight___g=0),"",100-((Sample__dry_weight___g/Sample__fresh__wieght__g)*100))</f>
        <v/>
      </c>
      <c r="X16" s="46" t="str">
        <f>W16</f>
        <v/>
      </c>
      <c r="Y16" s="46" t="str">
        <f>IF(OR(ISBLANK(Concentration_gg),ISERROR(Concentration_gg),Moisture_content=""),"",(100/(100-Moisture_content))*Concentration_gg)</f>
        <v/>
      </c>
      <c r="Z16" s="47" t="str">
        <f>Y16</f>
        <v/>
      </c>
      <c r="AA16" s="44"/>
    </row>
    <row r="17" spans="1:27" x14ac:dyDescent="0.3">
      <c r="A17" s="7"/>
      <c r="B17" s="3"/>
      <c r="C17" s="33"/>
      <c r="D17" s="31"/>
      <c r="E17" s="31"/>
      <c r="F17" s="31"/>
      <c r="G17" s="31"/>
      <c r="H17" s="31"/>
      <c r="I17" s="31"/>
      <c r="J17" s="5"/>
      <c r="K17" s="31" t="s">
        <v>16</v>
      </c>
      <c r="L17" s="36">
        <f>(G16-F16)-(A3_blank_ave-A2_blank_ave)</f>
        <v>0</v>
      </c>
      <c r="M17" s="37" t="str">
        <f>IF(OR(ISBLANK(F16),ISBLANK(G16),A2_blank_ave=0,A3_blank_ave=0),"",Change_absorbance)</f>
        <v/>
      </c>
      <c r="N17" s="38">
        <f>0.0726359*L17*I16/H16</f>
        <v>0</v>
      </c>
      <c r="O17" s="41" t="str">
        <f>IF(OR(ISBLANK(F16),ISBLANK(G16),A2_blank_ave=0,A3_blank_ave=0),"",Concentration_gL)</f>
        <v/>
      </c>
      <c r="P17" s="5"/>
      <c r="Q17" s="31"/>
      <c r="R17" s="38" t="e">
        <f>Concentration_gL*100/Q16</f>
        <v>#DIV/0!</v>
      </c>
      <c r="S17" s="41" t="str">
        <f t="shared" si="0"/>
        <v/>
      </c>
      <c r="T17" s="3"/>
      <c r="U17" s="31"/>
      <c r="V17" s="31"/>
      <c r="W17" s="43"/>
      <c r="X17" s="48"/>
      <c r="Y17" s="46" t="str">
        <f>IF(OR(ISBLANK(Concentration_gg),ISERROR(Concentration_gg),X16=""),"",(100/(100-X16))*Concentration_gg)</f>
        <v/>
      </c>
      <c r="Z17" s="49" t="str">
        <f>Y17</f>
        <v/>
      </c>
      <c r="AA17" s="44"/>
    </row>
    <row r="18" spans="1:27" x14ac:dyDescent="0.3">
      <c r="A18" s="7"/>
      <c r="B18" s="3"/>
      <c r="C18" s="32">
        <v>3</v>
      </c>
      <c r="D18" s="27"/>
      <c r="E18" s="29"/>
      <c r="F18" s="29"/>
      <c r="G18" s="29"/>
      <c r="H18" s="30">
        <v>0.2</v>
      </c>
      <c r="I18" s="27">
        <v>50</v>
      </c>
      <c r="J18" s="5"/>
      <c r="K18" s="28" t="s">
        <v>15</v>
      </c>
      <c r="L18" s="34">
        <f>(A2_sample-A1_sample)-(A2_blank_ave-A1_blank_ave)</f>
        <v>0</v>
      </c>
      <c r="M18" s="35" t="str">
        <f>IF(OR(ISBLANK(A1_sample),ISBLANK(A2_sample),A1_blank_ave=0,A2_blank_ave=0),"",Change_absorbance)</f>
        <v/>
      </c>
      <c r="N18" s="34">
        <f>0.072064*L18*Dilution/Sample_volume</f>
        <v>0</v>
      </c>
      <c r="O18" s="40" t="str">
        <f>IF(OR(ISBLANK(A1_sample),ISBLANK(A2_sample),A1_blank_ave=0,A2_blank_ave=0),"",Concentration_gL)</f>
        <v/>
      </c>
      <c r="P18" s="5"/>
      <c r="Q18" s="39"/>
      <c r="R18" s="34" t="e">
        <f>Concentration_gL*100/Sample_con_gL</f>
        <v>#DIV/0!</v>
      </c>
      <c r="S18" s="40" t="str">
        <f t="shared" si="0"/>
        <v/>
      </c>
      <c r="T18" s="3"/>
      <c r="U18" s="39"/>
      <c r="V18" s="39"/>
      <c r="W18" s="43" t="str">
        <f>IF(OR(ISBLANK(Sample__fresh__wieght__g),ISBLANK(Sample__dry_weight___g),Sample__fresh__wieght__g=0,Sample__dry_weight___g=0),"",100-((Sample__dry_weight___g/Sample__fresh__wieght__g)*100))</f>
        <v/>
      </c>
      <c r="X18" s="46" t="str">
        <f>W18</f>
        <v/>
      </c>
      <c r="Y18" s="46" t="str">
        <f>IF(OR(ISBLANK(Concentration_gg),ISERROR(Concentration_gg),Moisture_content=""),"",(100/(100-Moisture_content))*Concentration_gg)</f>
        <v/>
      </c>
      <c r="Z18" s="47" t="str">
        <f t="shared" ref="Z18:Z81" si="1">Y18</f>
        <v/>
      </c>
      <c r="AA18" s="44"/>
    </row>
    <row r="19" spans="1:27" x14ac:dyDescent="0.3">
      <c r="A19" s="7"/>
      <c r="B19" s="3"/>
      <c r="C19" s="33"/>
      <c r="D19" s="31"/>
      <c r="E19" s="31"/>
      <c r="F19" s="31"/>
      <c r="G19" s="31"/>
      <c r="H19" s="31"/>
      <c r="I19" s="31"/>
      <c r="J19" s="5"/>
      <c r="K19" s="31" t="s">
        <v>16</v>
      </c>
      <c r="L19" s="36">
        <f>(G18-F18)-(A3_blank_ave-A2_blank_ave)</f>
        <v>0</v>
      </c>
      <c r="M19" s="37" t="str">
        <f>IF(OR(ISBLANK(F18),ISBLANK(G18),A2_blank_ave=0,A3_blank_ave=0),"",Change_absorbance)</f>
        <v/>
      </c>
      <c r="N19" s="38">
        <f>0.0726359*L19*I18/H18</f>
        <v>0</v>
      </c>
      <c r="O19" s="41" t="str">
        <f>IF(OR(ISBLANK(F18),ISBLANK(G18),A2_blank_ave=0,A3_blank_ave=0),"",Concentration_gL)</f>
        <v/>
      </c>
      <c r="P19" s="5"/>
      <c r="Q19" s="31"/>
      <c r="R19" s="38" t="e">
        <f>Concentration_gL*100/Q18</f>
        <v>#DIV/0!</v>
      </c>
      <c r="S19" s="41" t="str">
        <f t="shared" si="0"/>
        <v/>
      </c>
      <c r="T19" s="3"/>
      <c r="U19" s="31"/>
      <c r="V19" s="31"/>
      <c r="W19" s="43"/>
      <c r="X19" s="48"/>
      <c r="Y19" s="46" t="str">
        <f>IF(OR(ISBLANK(Concentration_gg),ISERROR(Concentration_gg),X18=""),"",(100/(100-X18))*Concentration_gg)</f>
        <v/>
      </c>
      <c r="Z19" s="49" t="str">
        <f t="shared" si="1"/>
        <v/>
      </c>
      <c r="AA19" s="44"/>
    </row>
    <row r="20" spans="1:27" x14ac:dyDescent="0.3">
      <c r="A20" s="7"/>
      <c r="B20" s="3"/>
      <c r="C20" s="32">
        <v>4</v>
      </c>
      <c r="D20" s="27"/>
      <c r="E20" s="29"/>
      <c r="F20" s="29"/>
      <c r="G20" s="29"/>
      <c r="H20" s="30">
        <v>0.2</v>
      </c>
      <c r="I20" s="27">
        <v>50</v>
      </c>
      <c r="J20" s="5"/>
      <c r="K20" s="28" t="s">
        <v>15</v>
      </c>
      <c r="L20" s="34">
        <f>(A2_sample-A1_sample)-(A2_blank_ave-A1_blank_ave)</f>
        <v>0</v>
      </c>
      <c r="M20" s="35" t="str">
        <f>IF(OR(ISBLANK(A1_sample),ISBLANK(A2_sample),A1_blank_ave=0,A2_blank_ave=0),"",Change_absorbance)</f>
        <v/>
      </c>
      <c r="N20" s="34">
        <f>0.072064*L20*Dilution/Sample_volume</f>
        <v>0</v>
      </c>
      <c r="O20" s="40" t="str">
        <f>IF(OR(ISBLANK(A1_sample),ISBLANK(A2_sample),A1_blank_ave=0,A2_blank_ave=0),"",Concentration_gL)</f>
        <v/>
      </c>
      <c r="P20" s="5"/>
      <c r="Q20" s="39"/>
      <c r="R20" s="34" t="e">
        <f>Concentration_gL*100/Sample_con_gL</f>
        <v>#DIV/0!</v>
      </c>
      <c r="S20" s="40" t="str">
        <f t="shared" si="0"/>
        <v/>
      </c>
      <c r="T20" s="3"/>
      <c r="U20" s="39"/>
      <c r="V20" s="39"/>
      <c r="W20" s="43" t="str">
        <f>IF(OR(ISBLANK(Sample__fresh__wieght__g),ISBLANK(Sample__dry_weight___g),Sample__fresh__wieght__g=0,Sample__dry_weight___g=0),"",100-((Sample__dry_weight___g/Sample__fresh__wieght__g)*100))</f>
        <v/>
      </c>
      <c r="X20" s="46" t="str">
        <f>W20</f>
        <v/>
      </c>
      <c r="Y20" s="46" t="str">
        <f>IF(OR(ISBLANK(Concentration_gg),ISERROR(Concentration_gg),Moisture_content=""),"",(100/(100-Moisture_content))*Concentration_gg)</f>
        <v/>
      </c>
      <c r="Z20" s="47" t="str">
        <f t="shared" si="1"/>
        <v/>
      </c>
      <c r="AA20" s="44"/>
    </row>
    <row r="21" spans="1:27" x14ac:dyDescent="0.3">
      <c r="A21" s="7"/>
      <c r="B21" s="3"/>
      <c r="C21" s="33"/>
      <c r="D21" s="31"/>
      <c r="E21" s="31"/>
      <c r="F21" s="31"/>
      <c r="G21" s="31"/>
      <c r="H21" s="31"/>
      <c r="I21" s="31"/>
      <c r="J21" s="5"/>
      <c r="K21" s="31" t="s">
        <v>16</v>
      </c>
      <c r="L21" s="36">
        <f>(G20-F20)-(A3_blank_ave-A2_blank_ave)</f>
        <v>0</v>
      </c>
      <c r="M21" s="37" t="str">
        <f>IF(OR(ISBLANK(F20),ISBLANK(G20),A2_blank_ave=0,A3_blank_ave=0),"",Change_absorbance)</f>
        <v/>
      </c>
      <c r="N21" s="38">
        <f>0.0726359*L21*I20/H20</f>
        <v>0</v>
      </c>
      <c r="O21" s="41" t="str">
        <f>IF(OR(ISBLANK(F20),ISBLANK(G20),A2_blank_ave=0,A3_blank_ave=0),"",Concentration_gL)</f>
        <v/>
      </c>
      <c r="P21" s="5"/>
      <c r="Q21" s="31"/>
      <c r="R21" s="38" t="e">
        <f>Concentration_gL*100/Q20</f>
        <v>#DIV/0!</v>
      </c>
      <c r="S21" s="41" t="str">
        <f t="shared" si="0"/>
        <v/>
      </c>
      <c r="T21" s="3"/>
      <c r="U21" s="31"/>
      <c r="V21" s="31"/>
      <c r="W21" s="43"/>
      <c r="X21" s="48"/>
      <c r="Y21" s="46" t="str">
        <f>IF(OR(ISBLANK(Concentration_gg),ISERROR(Concentration_gg),X20=""),"",(100/(100-X20))*Concentration_gg)</f>
        <v/>
      </c>
      <c r="Z21" s="49" t="str">
        <f t="shared" si="1"/>
        <v/>
      </c>
      <c r="AA21" s="44"/>
    </row>
    <row r="22" spans="1:27" x14ac:dyDescent="0.3">
      <c r="A22" s="7"/>
      <c r="B22" s="3"/>
      <c r="C22" s="32">
        <v>5</v>
      </c>
      <c r="D22" s="27"/>
      <c r="E22" s="29"/>
      <c r="F22" s="29"/>
      <c r="G22" s="29"/>
      <c r="H22" s="30">
        <v>0.2</v>
      </c>
      <c r="I22" s="27">
        <v>50</v>
      </c>
      <c r="J22" s="5"/>
      <c r="K22" s="28" t="s">
        <v>15</v>
      </c>
      <c r="L22" s="34">
        <f>(A2_sample-A1_sample)-(A2_blank_ave-A1_blank_ave)</f>
        <v>0</v>
      </c>
      <c r="M22" s="35" t="str">
        <f>IF(OR(ISBLANK(A1_sample),ISBLANK(A2_sample),A1_blank_ave=0,A2_blank_ave=0),"",Change_absorbance)</f>
        <v/>
      </c>
      <c r="N22" s="34">
        <f>0.072064*L22*Dilution/Sample_volume</f>
        <v>0</v>
      </c>
      <c r="O22" s="40" t="str">
        <f>IF(OR(ISBLANK(A1_sample),ISBLANK(A2_sample),A1_blank_ave=0,A2_blank_ave=0),"",Concentration_gL)</f>
        <v/>
      </c>
      <c r="P22" s="5"/>
      <c r="Q22" s="39"/>
      <c r="R22" s="34" t="e">
        <f>Concentration_gL*100/Sample_con_gL</f>
        <v>#DIV/0!</v>
      </c>
      <c r="S22" s="40" t="str">
        <f t="shared" si="0"/>
        <v/>
      </c>
      <c r="T22" s="3"/>
      <c r="U22" s="39"/>
      <c r="V22" s="39"/>
      <c r="W22" s="43" t="str">
        <f>IF(OR(ISBLANK(Sample__fresh__wieght__g),ISBLANK(Sample__dry_weight___g),Sample__fresh__wieght__g=0,Sample__dry_weight___g=0),"",100-((Sample__dry_weight___g/Sample__fresh__wieght__g)*100))</f>
        <v/>
      </c>
      <c r="X22" s="46" t="str">
        <f>W22</f>
        <v/>
      </c>
      <c r="Y22" s="46" t="str">
        <f>IF(OR(ISBLANK(Concentration_gg),ISERROR(Concentration_gg),Moisture_content=""),"",(100/(100-Moisture_content))*Concentration_gg)</f>
        <v/>
      </c>
      <c r="Z22" s="47" t="str">
        <f t="shared" si="1"/>
        <v/>
      </c>
      <c r="AA22" s="44"/>
    </row>
    <row r="23" spans="1:27" x14ac:dyDescent="0.3">
      <c r="A23" s="7"/>
      <c r="B23" s="3"/>
      <c r="C23" s="33"/>
      <c r="D23" s="31"/>
      <c r="E23" s="31"/>
      <c r="F23" s="31"/>
      <c r="G23" s="31"/>
      <c r="H23" s="31"/>
      <c r="I23" s="31"/>
      <c r="J23" s="5"/>
      <c r="K23" s="31" t="s">
        <v>16</v>
      </c>
      <c r="L23" s="36">
        <f>(G22-F22)-(A3_blank_ave-A2_blank_ave)</f>
        <v>0</v>
      </c>
      <c r="M23" s="37" t="str">
        <f>IF(OR(ISBLANK(F22),ISBLANK(G22),A2_blank_ave=0,A3_blank_ave=0),"",Change_absorbance)</f>
        <v/>
      </c>
      <c r="N23" s="38">
        <f>0.0726359*L23*I22/H22</f>
        <v>0</v>
      </c>
      <c r="O23" s="41" t="str">
        <f>IF(OR(ISBLANK(F22),ISBLANK(G22),A2_blank_ave=0,A3_blank_ave=0),"",Concentration_gL)</f>
        <v/>
      </c>
      <c r="P23" s="5"/>
      <c r="Q23" s="31"/>
      <c r="R23" s="38" t="e">
        <f>Concentration_gL*100/Q22</f>
        <v>#DIV/0!</v>
      </c>
      <c r="S23" s="41" t="str">
        <f t="shared" si="0"/>
        <v/>
      </c>
      <c r="T23" s="3"/>
      <c r="U23" s="31"/>
      <c r="V23" s="31"/>
      <c r="W23" s="43"/>
      <c r="X23" s="48"/>
      <c r="Y23" s="46" t="str">
        <f>IF(OR(ISBLANK(Concentration_gg),ISERROR(Concentration_gg),X22=""),"",(100/(100-X22))*Concentration_gg)</f>
        <v/>
      </c>
      <c r="Z23" s="49" t="str">
        <f t="shared" si="1"/>
        <v/>
      </c>
      <c r="AA23" s="44"/>
    </row>
    <row r="24" spans="1:27" x14ac:dyDescent="0.3">
      <c r="A24" s="7"/>
      <c r="B24" s="3"/>
      <c r="C24" s="32">
        <v>6</v>
      </c>
      <c r="D24" s="27"/>
      <c r="E24" s="29"/>
      <c r="F24" s="29"/>
      <c r="G24" s="29"/>
      <c r="H24" s="30">
        <v>0.2</v>
      </c>
      <c r="I24" s="27">
        <v>50</v>
      </c>
      <c r="J24" s="5"/>
      <c r="K24" s="28" t="s">
        <v>15</v>
      </c>
      <c r="L24" s="34">
        <f>(A2_sample-A1_sample)-(A2_blank_ave-A1_blank_ave)</f>
        <v>0</v>
      </c>
      <c r="M24" s="35" t="str">
        <f>IF(OR(ISBLANK(A1_sample),ISBLANK(A2_sample),A1_blank_ave=0,A2_blank_ave=0),"",Change_absorbance)</f>
        <v/>
      </c>
      <c r="N24" s="34">
        <f>0.072064*L24*Dilution/Sample_volume</f>
        <v>0</v>
      </c>
      <c r="O24" s="40" t="str">
        <f>IF(OR(ISBLANK(A1_sample),ISBLANK(A2_sample),A1_blank_ave=0,A2_blank_ave=0),"",Concentration_gL)</f>
        <v/>
      </c>
      <c r="P24" s="5"/>
      <c r="Q24" s="39"/>
      <c r="R24" s="34" t="e">
        <f>Concentration_gL*100/Sample_con_gL</f>
        <v>#DIV/0!</v>
      </c>
      <c r="S24" s="40" t="str">
        <f t="shared" si="0"/>
        <v/>
      </c>
      <c r="T24" s="3"/>
      <c r="U24" s="39"/>
      <c r="V24" s="39"/>
      <c r="W24" s="43" t="str">
        <f>IF(OR(ISBLANK(Sample__fresh__wieght__g),ISBLANK(Sample__dry_weight___g),Sample__fresh__wieght__g=0,Sample__dry_weight___g=0),"",100-((Sample__dry_weight___g/Sample__fresh__wieght__g)*100))</f>
        <v/>
      </c>
      <c r="X24" s="46" t="str">
        <f>W24</f>
        <v/>
      </c>
      <c r="Y24" s="46" t="str">
        <f>IF(OR(ISBLANK(Concentration_gg),ISERROR(Concentration_gg),Moisture_content=""),"",(100/(100-Moisture_content))*Concentration_gg)</f>
        <v/>
      </c>
      <c r="Z24" s="47" t="str">
        <f t="shared" si="1"/>
        <v/>
      </c>
      <c r="AA24" s="44"/>
    </row>
    <row r="25" spans="1:27" x14ac:dyDescent="0.3">
      <c r="A25" s="7"/>
      <c r="B25" s="3"/>
      <c r="C25" s="33"/>
      <c r="D25" s="31"/>
      <c r="E25" s="31"/>
      <c r="F25" s="31"/>
      <c r="G25" s="31"/>
      <c r="H25" s="31"/>
      <c r="I25" s="31"/>
      <c r="J25" s="5"/>
      <c r="K25" s="31" t="s">
        <v>16</v>
      </c>
      <c r="L25" s="36">
        <f>(G24-F24)-(A3_blank_ave-A2_blank_ave)</f>
        <v>0</v>
      </c>
      <c r="M25" s="37" t="str">
        <f>IF(OR(ISBLANK(F24),ISBLANK(G24),A2_blank_ave=0,A3_blank_ave=0),"",Change_absorbance)</f>
        <v/>
      </c>
      <c r="N25" s="38">
        <f>0.0726359*L25*I24/H24</f>
        <v>0</v>
      </c>
      <c r="O25" s="41" t="str">
        <f>IF(OR(ISBLANK(F24),ISBLANK(G24),A2_blank_ave=0,A3_blank_ave=0),"",Concentration_gL)</f>
        <v/>
      </c>
      <c r="P25" s="5"/>
      <c r="Q25" s="31"/>
      <c r="R25" s="38" t="e">
        <f>Concentration_gL*100/Q24</f>
        <v>#DIV/0!</v>
      </c>
      <c r="S25" s="41" t="str">
        <f t="shared" si="0"/>
        <v/>
      </c>
      <c r="T25" s="3"/>
      <c r="U25" s="31"/>
      <c r="V25" s="31"/>
      <c r="W25" s="43"/>
      <c r="X25" s="48"/>
      <c r="Y25" s="46" t="str">
        <f>IF(OR(ISBLANK(Concentration_gg),ISERROR(Concentration_gg),X24=""),"",(100/(100-X24))*Concentration_gg)</f>
        <v/>
      </c>
      <c r="Z25" s="49" t="str">
        <f t="shared" si="1"/>
        <v/>
      </c>
      <c r="AA25" s="44"/>
    </row>
    <row r="26" spans="1:27" x14ac:dyDescent="0.3">
      <c r="A26" s="7"/>
      <c r="B26" s="3"/>
      <c r="C26" s="32">
        <v>7</v>
      </c>
      <c r="D26" s="27"/>
      <c r="E26" s="29"/>
      <c r="F26" s="29"/>
      <c r="G26" s="29"/>
      <c r="H26" s="30">
        <v>0.2</v>
      </c>
      <c r="I26" s="27">
        <v>50</v>
      </c>
      <c r="J26" s="5"/>
      <c r="K26" s="28" t="s">
        <v>15</v>
      </c>
      <c r="L26" s="34">
        <f>(A2_sample-A1_sample)-(A2_blank_ave-A1_blank_ave)</f>
        <v>0</v>
      </c>
      <c r="M26" s="35" t="str">
        <f>IF(OR(ISBLANK(A1_sample),ISBLANK(A2_sample),A1_blank_ave=0,A2_blank_ave=0),"",Change_absorbance)</f>
        <v/>
      </c>
      <c r="N26" s="34">
        <f>0.072064*L26*Dilution/Sample_volume</f>
        <v>0</v>
      </c>
      <c r="O26" s="40" t="str">
        <f>IF(OR(ISBLANK(A1_sample),ISBLANK(A2_sample),A1_blank_ave=0,A2_blank_ave=0),"",Concentration_gL)</f>
        <v/>
      </c>
      <c r="P26" s="5"/>
      <c r="Q26" s="39"/>
      <c r="R26" s="34" t="e">
        <f>Concentration_gL*100/Sample_con_gL</f>
        <v>#DIV/0!</v>
      </c>
      <c r="S26" s="40" t="str">
        <f t="shared" si="0"/>
        <v/>
      </c>
      <c r="T26" s="3"/>
      <c r="U26" s="39"/>
      <c r="V26" s="39"/>
      <c r="W26" s="43" t="str">
        <f>IF(OR(ISBLANK(Sample__fresh__wieght__g),ISBLANK(Sample__dry_weight___g),Sample__fresh__wieght__g=0,Sample__dry_weight___g=0),"",100-((Sample__dry_weight___g/Sample__fresh__wieght__g)*100))</f>
        <v/>
      </c>
      <c r="X26" s="46" t="str">
        <f>W26</f>
        <v/>
      </c>
      <c r="Y26" s="46" t="str">
        <f>IF(OR(ISBLANK(Concentration_gg),ISERROR(Concentration_gg),Moisture_content=""),"",(100/(100-Moisture_content))*Concentration_gg)</f>
        <v/>
      </c>
      <c r="Z26" s="47" t="str">
        <f t="shared" si="1"/>
        <v/>
      </c>
      <c r="AA26" s="44"/>
    </row>
    <row r="27" spans="1:27" x14ac:dyDescent="0.3">
      <c r="A27" s="7"/>
      <c r="B27" s="3"/>
      <c r="C27" s="33"/>
      <c r="D27" s="31"/>
      <c r="E27" s="31"/>
      <c r="F27" s="31"/>
      <c r="G27" s="31"/>
      <c r="H27" s="31"/>
      <c r="I27" s="31"/>
      <c r="J27" s="5"/>
      <c r="K27" s="31" t="s">
        <v>16</v>
      </c>
      <c r="L27" s="36">
        <f>(G26-F26)-(A3_blank_ave-A2_blank_ave)</f>
        <v>0</v>
      </c>
      <c r="M27" s="37" t="str">
        <f>IF(OR(ISBLANK(F26),ISBLANK(G26),A2_blank_ave=0,A3_blank_ave=0),"",Change_absorbance)</f>
        <v/>
      </c>
      <c r="N27" s="38">
        <f>0.0726359*L27*I26/H26</f>
        <v>0</v>
      </c>
      <c r="O27" s="41" t="str">
        <f>IF(OR(ISBLANK(F26),ISBLANK(G26),A2_blank_ave=0,A3_blank_ave=0),"",Concentration_gL)</f>
        <v/>
      </c>
      <c r="P27" s="5"/>
      <c r="Q27" s="31"/>
      <c r="R27" s="38" t="e">
        <f>Concentration_gL*100/Q26</f>
        <v>#DIV/0!</v>
      </c>
      <c r="S27" s="41" t="str">
        <f t="shared" si="0"/>
        <v/>
      </c>
      <c r="T27" s="3"/>
      <c r="U27" s="31"/>
      <c r="V27" s="31"/>
      <c r="W27" s="43"/>
      <c r="X27" s="48"/>
      <c r="Y27" s="46" t="str">
        <f>IF(OR(ISBLANK(Concentration_gg),ISERROR(Concentration_gg),X26=""),"",(100/(100-X26))*Concentration_gg)</f>
        <v/>
      </c>
      <c r="Z27" s="49" t="str">
        <f t="shared" si="1"/>
        <v/>
      </c>
      <c r="AA27" s="44"/>
    </row>
    <row r="28" spans="1:27" x14ac:dyDescent="0.3">
      <c r="A28" s="7"/>
      <c r="B28" s="3"/>
      <c r="C28" s="32">
        <v>8</v>
      </c>
      <c r="D28" s="27"/>
      <c r="E28" s="29"/>
      <c r="F28" s="29"/>
      <c r="G28" s="29"/>
      <c r="H28" s="30">
        <v>0.2</v>
      </c>
      <c r="I28" s="27">
        <v>50</v>
      </c>
      <c r="J28" s="5"/>
      <c r="K28" s="28" t="s">
        <v>15</v>
      </c>
      <c r="L28" s="34">
        <f>(A2_sample-A1_sample)-(A2_blank_ave-A1_blank_ave)</f>
        <v>0</v>
      </c>
      <c r="M28" s="35" t="str">
        <f>IF(OR(ISBLANK(A1_sample),ISBLANK(A2_sample),A1_blank_ave=0,A2_blank_ave=0),"",Change_absorbance)</f>
        <v/>
      </c>
      <c r="N28" s="34">
        <f>0.072064*L28*Dilution/Sample_volume</f>
        <v>0</v>
      </c>
      <c r="O28" s="40" t="str">
        <f>IF(OR(ISBLANK(A1_sample),ISBLANK(A2_sample),A1_blank_ave=0,A2_blank_ave=0),"",Concentration_gL)</f>
        <v/>
      </c>
      <c r="P28" s="5"/>
      <c r="Q28" s="39"/>
      <c r="R28" s="34" t="e">
        <f>Concentration_gL*100/Sample_con_gL</f>
        <v>#DIV/0!</v>
      </c>
      <c r="S28" s="40" t="str">
        <f t="shared" si="0"/>
        <v/>
      </c>
      <c r="T28" s="3"/>
      <c r="U28" s="39"/>
      <c r="V28" s="39"/>
      <c r="W28" s="43" t="str">
        <f>IF(OR(ISBLANK(Sample__fresh__wieght__g),ISBLANK(Sample__dry_weight___g),Sample__fresh__wieght__g=0,Sample__dry_weight___g=0),"",100-((Sample__dry_weight___g/Sample__fresh__wieght__g)*100))</f>
        <v/>
      </c>
      <c r="X28" s="46" t="str">
        <f>W28</f>
        <v/>
      </c>
      <c r="Y28" s="46" t="str">
        <f>IF(OR(ISBLANK(Concentration_gg),ISERROR(Concentration_gg),Moisture_content=""),"",(100/(100-Moisture_content))*Concentration_gg)</f>
        <v/>
      </c>
      <c r="Z28" s="47" t="str">
        <f t="shared" si="1"/>
        <v/>
      </c>
      <c r="AA28" s="44"/>
    </row>
    <row r="29" spans="1:27" x14ac:dyDescent="0.3">
      <c r="A29" s="7"/>
      <c r="B29" s="3"/>
      <c r="C29" s="33"/>
      <c r="D29" s="31"/>
      <c r="E29" s="31"/>
      <c r="F29" s="31"/>
      <c r="G29" s="31"/>
      <c r="H29" s="31"/>
      <c r="I29" s="31"/>
      <c r="J29" s="5"/>
      <c r="K29" s="31" t="s">
        <v>16</v>
      </c>
      <c r="L29" s="36">
        <f>(G28-F28)-(A3_blank_ave-A2_blank_ave)</f>
        <v>0</v>
      </c>
      <c r="M29" s="37" t="str">
        <f>IF(OR(ISBLANK(F28),ISBLANK(G28),A2_blank_ave=0,A3_blank_ave=0),"",Change_absorbance)</f>
        <v/>
      </c>
      <c r="N29" s="38">
        <f>0.0726359*L29*I28/H28</f>
        <v>0</v>
      </c>
      <c r="O29" s="41" t="str">
        <f>IF(OR(ISBLANK(F28),ISBLANK(G28),A2_blank_ave=0,A3_blank_ave=0),"",Concentration_gL)</f>
        <v/>
      </c>
      <c r="P29" s="5"/>
      <c r="Q29" s="31"/>
      <c r="R29" s="38" t="e">
        <f>Concentration_gL*100/Q28</f>
        <v>#DIV/0!</v>
      </c>
      <c r="S29" s="41" t="str">
        <f t="shared" si="0"/>
        <v/>
      </c>
      <c r="T29" s="3"/>
      <c r="U29" s="31"/>
      <c r="V29" s="31"/>
      <c r="W29" s="43"/>
      <c r="X29" s="48"/>
      <c r="Y29" s="46" t="str">
        <f>IF(OR(ISBLANK(Concentration_gg),ISERROR(Concentration_gg),X28=""),"",(100/(100-X28))*Concentration_gg)</f>
        <v/>
      </c>
      <c r="Z29" s="49" t="str">
        <f t="shared" si="1"/>
        <v/>
      </c>
      <c r="AA29" s="44"/>
    </row>
    <row r="30" spans="1:27" x14ac:dyDescent="0.3">
      <c r="A30" s="7"/>
      <c r="B30" s="3"/>
      <c r="C30" s="32">
        <v>9</v>
      </c>
      <c r="D30" s="27"/>
      <c r="E30" s="29"/>
      <c r="F30" s="29"/>
      <c r="G30" s="29"/>
      <c r="H30" s="30">
        <v>0.2</v>
      </c>
      <c r="I30" s="27">
        <v>50</v>
      </c>
      <c r="J30" s="5"/>
      <c r="K30" s="28" t="s">
        <v>15</v>
      </c>
      <c r="L30" s="34">
        <f>(A2_sample-A1_sample)-(A2_blank_ave-A1_blank_ave)</f>
        <v>0</v>
      </c>
      <c r="M30" s="35" t="str">
        <f>IF(OR(ISBLANK(A1_sample),ISBLANK(A2_sample),A1_blank_ave=0,A2_blank_ave=0),"",Change_absorbance)</f>
        <v/>
      </c>
      <c r="N30" s="34">
        <f>0.072064*L30*Dilution/Sample_volume</f>
        <v>0</v>
      </c>
      <c r="O30" s="40" t="str">
        <f>IF(OR(ISBLANK(A1_sample),ISBLANK(A2_sample),A1_blank_ave=0,A2_blank_ave=0),"",Concentration_gL)</f>
        <v/>
      </c>
      <c r="P30" s="5"/>
      <c r="Q30" s="39"/>
      <c r="R30" s="34" t="e">
        <f>Concentration_gL*100/Sample_con_gL</f>
        <v>#DIV/0!</v>
      </c>
      <c r="S30" s="40" t="str">
        <f t="shared" si="0"/>
        <v/>
      </c>
      <c r="T30" s="3"/>
      <c r="U30" s="39"/>
      <c r="V30" s="39"/>
      <c r="W30" s="43" t="str">
        <f>IF(OR(ISBLANK(Sample__fresh__wieght__g),ISBLANK(Sample__dry_weight___g),Sample__fresh__wieght__g=0,Sample__dry_weight___g=0),"",100-((Sample__dry_weight___g/Sample__fresh__wieght__g)*100))</f>
        <v/>
      </c>
      <c r="X30" s="46" t="str">
        <f>W30</f>
        <v/>
      </c>
      <c r="Y30" s="46" t="str">
        <f>IF(OR(ISBLANK(Concentration_gg),ISERROR(Concentration_gg),Moisture_content=""),"",(100/(100-Moisture_content))*Concentration_gg)</f>
        <v/>
      </c>
      <c r="Z30" s="47" t="str">
        <f t="shared" si="1"/>
        <v/>
      </c>
      <c r="AA30" s="44"/>
    </row>
    <row r="31" spans="1:27" x14ac:dyDescent="0.3">
      <c r="A31" s="7"/>
      <c r="B31" s="3"/>
      <c r="C31" s="33"/>
      <c r="D31" s="31"/>
      <c r="E31" s="31"/>
      <c r="F31" s="31"/>
      <c r="G31" s="31"/>
      <c r="H31" s="31"/>
      <c r="I31" s="31"/>
      <c r="J31" s="5"/>
      <c r="K31" s="31" t="s">
        <v>16</v>
      </c>
      <c r="L31" s="36">
        <f>(G30-F30)-(A3_blank_ave-A2_blank_ave)</f>
        <v>0</v>
      </c>
      <c r="M31" s="37" t="str">
        <f>IF(OR(ISBLANK(F30),ISBLANK(G30),A2_blank_ave=0,A3_blank_ave=0),"",Change_absorbance)</f>
        <v/>
      </c>
      <c r="N31" s="38">
        <f>0.0726359*L31*I30/H30</f>
        <v>0</v>
      </c>
      <c r="O31" s="41" t="str">
        <f>IF(OR(ISBLANK(F30),ISBLANK(G30),A2_blank_ave=0,A3_blank_ave=0),"",Concentration_gL)</f>
        <v/>
      </c>
      <c r="P31" s="5"/>
      <c r="Q31" s="31"/>
      <c r="R31" s="38" t="e">
        <f>Concentration_gL*100/Q30</f>
        <v>#DIV/0!</v>
      </c>
      <c r="S31" s="41" t="str">
        <f t="shared" si="0"/>
        <v/>
      </c>
      <c r="T31" s="3"/>
      <c r="U31" s="31"/>
      <c r="V31" s="31"/>
      <c r="W31" s="43"/>
      <c r="X31" s="48"/>
      <c r="Y31" s="46" t="str">
        <f>IF(OR(ISBLANK(Concentration_gg),ISERROR(Concentration_gg),X30=""),"",(100/(100-X30))*Concentration_gg)</f>
        <v/>
      </c>
      <c r="Z31" s="49" t="str">
        <f t="shared" si="1"/>
        <v/>
      </c>
      <c r="AA31" s="44"/>
    </row>
    <row r="32" spans="1:27" x14ac:dyDescent="0.3">
      <c r="A32" s="7"/>
      <c r="B32" s="3"/>
      <c r="C32" s="32">
        <v>10</v>
      </c>
      <c r="D32" s="27"/>
      <c r="E32" s="29"/>
      <c r="F32" s="29"/>
      <c r="G32" s="29"/>
      <c r="H32" s="30">
        <v>0.2</v>
      </c>
      <c r="I32" s="27">
        <v>50</v>
      </c>
      <c r="J32" s="5"/>
      <c r="K32" s="28" t="s">
        <v>15</v>
      </c>
      <c r="L32" s="34">
        <f>(A2_sample-A1_sample)-(A2_blank_ave-A1_blank_ave)</f>
        <v>0</v>
      </c>
      <c r="M32" s="35" t="str">
        <f>IF(OR(ISBLANK(A1_sample),ISBLANK(A2_sample),A1_blank_ave=0,A2_blank_ave=0),"",Change_absorbance)</f>
        <v/>
      </c>
      <c r="N32" s="34">
        <f>0.072064*L32*Dilution/Sample_volume</f>
        <v>0</v>
      </c>
      <c r="O32" s="40" t="str">
        <f>IF(OR(ISBLANK(A1_sample),ISBLANK(A2_sample),A1_blank_ave=0,A2_blank_ave=0),"",Concentration_gL)</f>
        <v/>
      </c>
      <c r="P32" s="5"/>
      <c r="Q32" s="39"/>
      <c r="R32" s="34" t="e">
        <f>Concentration_gL*100/Sample_con_gL</f>
        <v>#DIV/0!</v>
      </c>
      <c r="S32" s="40" t="str">
        <f t="shared" si="0"/>
        <v/>
      </c>
      <c r="T32" s="3"/>
      <c r="U32" s="39"/>
      <c r="V32" s="39"/>
      <c r="W32" s="43" t="str">
        <f>IF(OR(ISBLANK(Sample__fresh__wieght__g),ISBLANK(Sample__dry_weight___g),Sample__fresh__wieght__g=0,Sample__dry_weight___g=0),"",100-((Sample__dry_weight___g/Sample__fresh__wieght__g)*100))</f>
        <v/>
      </c>
      <c r="X32" s="46" t="str">
        <f>W32</f>
        <v/>
      </c>
      <c r="Y32" s="46" t="str">
        <f>IF(OR(ISBLANK(Concentration_gg),ISERROR(Concentration_gg),Moisture_content=""),"",(100/(100-Moisture_content))*Concentration_gg)</f>
        <v/>
      </c>
      <c r="Z32" s="47" t="str">
        <f t="shared" si="1"/>
        <v/>
      </c>
      <c r="AA32" s="44"/>
    </row>
    <row r="33" spans="1:27" x14ac:dyDescent="0.3">
      <c r="A33" s="7"/>
      <c r="B33" s="3"/>
      <c r="C33" s="33"/>
      <c r="D33" s="31"/>
      <c r="E33" s="31"/>
      <c r="F33" s="31"/>
      <c r="G33" s="31"/>
      <c r="H33" s="31"/>
      <c r="I33" s="31"/>
      <c r="J33" s="5"/>
      <c r="K33" s="31" t="s">
        <v>16</v>
      </c>
      <c r="L33" s="36">
        <f>(G32-F32)-(A3_blank_ave-A2_blank_ave)</f>
        <v>0</v>
      </c>
      <c r="M33" s="37" t="str">
        <f>IF(OR(ISBLANK(F32),ISBLANK(G32),A2_blank_ave=0,A3_blank_ave=0),"",Change_absorbance)</f>
        <v/>
      </c>
      <c r="N33" s="38">
        <f>0.0726359*L33*I32/H32</f>
        <v>0</v>
      </c>
      <c r="O33" s="41" t="str">
        <f>IF(OR(ISBLANK(F32),ISBLANK(G32),A2_blank_ave=0,A3_blank_ave=0),"",Concentration_gL)</f>
        <v/>
      </c>
      <c r="P33" s="5"/>
      <c r="Q33" s="31"/>
      <c r="R33" s="38" t="e">
        <f>Concentration_gL*100/Q32</f>
        <v>#DIV/0!</v>
      </c>
      <c r="S33" s="41" t="str">
        <f t="shared" si="0"/>
        <v/>
      </c>
      <c r="T33" s="3"/>
      <c r="U33" s="31"/>
      <c r="V33" s="31"/>
      <c r="W33" s="43"/>
      <c r="X33" s="48"/>
      <c r="Y33" s="46" t="str">
        <f>IF(OR(ISBLANK(Concentration_gg),ISERROR(Concentration_gg),X32=""),"",(100/(100-X32))*Concentration_gg)</f>
        <v/>
      </c>
      <c r="Z33" s="49" t="str">
        <f t="shared" si="1"/>
        <v/>
      </c>
      <c r="AA33" s="44"/>
    </row>
    <row r="34" spans="1:27" x14ac:dyDescent="0.3">
      <c r="A34" s="7"/>
      <c r="B34" s="3"/>
      <c r="C34" s="32">
        <v>11</v>
      </c>
      <c r="D34" s="27"/>
      <c r="E34" s="29"/>
      <c r="F34" s="29"/>
      <c r="G34" s="29"/>
      <c r="H34" s="30">
        <v>0.2</v>
      </c>
      <c r="I34" s="27">
        <v>50</v>
      </c>
      <c r="J34" s="5"/>
      <c r="K34" s="28" t="s">
        <v>15</v>
      </c>
      <c r="L34" s="34">
        <f>(A2_sample-A1_sample)-(A2_blank_ave-A1_blank_ave)</f>
        <v>0</v>
      </c>
      <c r="M34" s="35" t="str">
        <f>IF(OR(ISBLANK(A1_sample),ISBLANK(A2_sample),A1_blank_ave=0,A2_blank_ave=0),"",Change_absorbance)</f>
        <v/>
      </c>
      <c r="N34" s="34">
        <f>0.072064*L34*Dilution/Sample_volume</f>
        <v>0</v>
      </c>
      <c r="O34" s="40" t="str">
        <f>IF(OR(ISBLANK(A1_sample),ISBLANK(A2_sample),A1_blank_ave=0,A2_blank_ave=0),"",Concentration_gL)</f>
        <v/>
      </c>
      <c r="P34" s="5"/>
      <c r="Q34" s="39"/>
      <c r="R34" s="34" t="e">
        <f>Concentration_gL*100/Sample_con_gL</f>
        <v>#DIV/0!</v>
      </c>
      <c r="S34" s="40" t="str">
        <f>IF(ISERROR(Concentration_gg),"",Concentration_gg)</f>
        <v/>
      </c>
      <c r="T34" s="3"/>
      <c r="U34" s="39"/>
      <c r="V34" s="39"/>
      <c r="W34" s="43" t="str">
        <f>IF(OR(ISBLANK(Sample__fresh__wieght__g),ISBLANK(Sample__dry_weight___g),Sample__fresh__wieght__g=0,Sample__dry_weight___g=0),"",100-((Sample__dry_weight___g/Sample__fresh__wieght__g)*100))</f>
        <v/>
      </c>
      <c r="X34" s="46" t="str">
        <f>W34</f>
        <v/>
      </c>
      <c r="Y34" s="46" t="str">
        <f>IF(OR(ISBLANK(Concentration_gg),ISERROR(Concentration_gg),Moisture_content=""),"",(100/(100-Moisture_content))*Concentration_gg)</f>
        <v/>
      </c>
      <c r="Z34" s="47" t="str">
        <f t="shared" si="1"/>
        <v/>
      </c>
      <c r="AA34" s="44"/>
    </row>
    <row r="35" spans="1:27" x14ac:dyDescent="0.3">
      <c r="A35" s="7"/>
      <c r="B35" s="3"/>
      <c r="C35" s="33"/>
      <c r="D35" s="31"/>
      <c r="E35" s="31"/>
      <c r="F35" s="31"/>
      <c r="G35" s="31"/>
      <c r="H35" s="31"/>
      <c r="I35" s="31"/>
      <c r="J35" s="5"/>
      <c r="K35" s="31" t="s">
        <v>16</v>
      </c>
      <c r="L35" s="36">
        <f>(G34-F34)-(A3_blank_ave-A2_blank_ave)</f>
        <v>0</v>
      </c>
      <c r="M35" s="37" t="str">
        <f>IF(OR(ISBLANK(F34),ISBLANK(G34),A2_blank_ave=0,A3_blank_ave=0),"",Change_absorbance)</f>
        <v/>
      </c>
      <c r="N35" s="38">
        <f>0.0726359*L35*I34/H34</f>
        <v>0</v>
      </c>
      <c r="O35" s="41" t="str">
        <f>IF(OR(ISBLANK(F34),ISBLANK(G34),A2_blank_ave=0,A3_blank_ave=0),"",Concentration_gL)</f>
        <v/>
      </c>
      <c r="P35" s="5"/>
      <c r="Q35" s="31"/>
      <c r="R35" s="38" t="e">
        <f>Concentration_gL*100/Q34</f>
        <v>#DIV/0!</v>
      </c>
      <c r="S35" s="41" t="str">
        <f t="shared" si="0"/>
        <v/>
      </c>
      <c r="T35" s="3"/>
      <c r="U35" s="31"/>
      <c r="V35" s="31"/>
      <c r="W35" s="43"/>
      <c r="X35" s="48"/>
      <c r="Y35" s="46" t="str">
        <f>IF(OR(ISBLANK(Concentration_gg),ISERROR(Concentration_gg),X34=""),"",(100/(100-X34))*Concentration_gg)</f>
        <v/>
      </c>
      <c r="Z35" s="49" t="str">
        <f t="shared" si="1"/>
        <v/>
      </c>
      <c r="AA35" s="44"/>
    </row>
    <row r="36" spans="1:27" x14ac:dyDescent="0.3">
      <c r="A36" s="7"/>
      <c r="B36" s="3"/>
      <c r="C36" s="32">
        <v>12</v>
      </c>
      <c r="D36" s="27"/>
      <c r="E36" s="29"/>
      <c r="F36" s="29"/>
      <c r="G36" s="29"/>
      <c r="H36" s="30">
        <v>0.2</v>
      </c>
      <c r="I36" s="27">
        <v>50</v>
      </c>
      <c r="J36" s="5"/>
      <c r="K36" s="28" t="s">
        <v>15</v>
      </c>
      <c r="L36" s="34">
        <f>(A2_sample-A1_sample)-(A2_blank_ave-A1_blank_ave)</f>
        <v>0</v>
      </c>
      <c r="M36" s="35" t="str">
        <f>IF(OR(ISBLANK(A1_sample),ISBLANK(A2_sample),A1_blank_ave=0,A2_blank_ave=0),"",Change_absorbance)</f>
        <v/>
      </c>
      <c r="N36" s="34">
        <f>0.072064*L36*Dilution/Sample_volume</f>
        <v>0</v>
      </c>
      <c r="O36" s="40" t="str">
        <f>IF(OR(ISBLANK(A1_sample),ISBLANK(A2_sample),A1_blank_ave=0,A2_blank_ave=0),"",Concentration_gL)</f>
        <v/>
      </c>
      <c r="P36" s="5"/>
      <c r="Q36" s="39"/>
      <c r="R36" s="34" t="e">
        <f>Concentration_gL*100/Sample_con_gL</f>
        <v>#DIV/0!</v>
      </c>
      <c r="S36" s="40" t="str">
        <f t="shared" si="0"/>
        <v/>
      </c>
      <c r="T36" s="3"/>
      <c r="U36" s="39"/>
      <c r="V36" s="39"/>
      <c r="W36" s="43" t="str">
        <f>IF(OR(ISBLANK(Sample__fresh__wieght__g),ISBLANK(Sample__dry_weight___g),Sample__fresh__wieght__g=0,Sample__dry_weight___g=0),"",100-((Sample__dry_weight___g/Sample__fresh__wieght__g)*100))</f>
        <v/>
      </c>
      <c r="X36" s="46" t="str">
        <f>W36</f>
        <v/>
      </c>
      <c r="Y36" s="46" t="str">
        <f>IF(OR(ISBLANK(Concentration_gg),ISERROR(Concentration_gg),Moisture_content=""),"",(100/(100-Moisture_content))*Concentration_gg)</f>
        <v/>
      </c>
      <c r="Z36" s="47" t="str">
        <f t="shared" si="1"/>
        <v/>
      </c>
      <c r="AA36" s="44"/>
    </row>
    <row r="37" spans="1:27" x14ac:dyDescent="0.3">
      <c r="A37" s="7"/>
      <c r="B37" s="3"/>
      <c r="C37" s="33"/>
      <c r="D37" s="31"/>
      <c r="E37" s="31"/>
      <c r="F37" s="31"/>
      <c r="G37" s="31"/>
      <c r="H37" s="31"/>
      <c r="I37" s="31"/>
      <c r="J37" s="5"/>
      <c r="K37" s="31" t="s">
        <v>16</v>
      </c>
      <c r="L37" s="36">
        <f>(G36-F36)-(A3_blank_ave-A2_blank_ave)</f>
        <v>0</v>
      </c>
      <c r="M37" s="37" t="str">
        <f>IF(OR(ISBLANK(F36),ISBLANK(G36),A2_blank_ave=0,A3_blank_ave=0),"",Change_absorbance)</f>
        <v/>
      </c>
      <c r="N37" s="38">
        <f>0.0726359*L37*I36/H36</f>
        <v>0</v>
      </c>
      <c r="O37" s="41" t="str">
        <f>IF(OR(ISBLANK(F36),ISBLANK(G36),A2_blank_ave=0,A3_blank_ave=0),"",Concentration_gL)</f>
        <v/>
      </c>
      <c r="P37" s="5"/>
      <c r="Q37" s="31"/>
      <c r="R37" s="38" t="e">
        <f>Concentration_gL*100/Q36</f>
        <v>#DIV/0!</v>
      </c>
      <c r="S37" s="41" t="str">
        <f t="shared" si="0"/>
        <v/>
      </c>
      <c r="T37" s="3"/>
      <c r="U37" s="31"/>
      <c r="V37" s="31"/>
      <c r="W37" s="43"/>
      <c r="X37" s="48"/>
      <c r="Y37" s="46" t="str">
        <f>IF(OR(ISBLANK(Concentration_gg),ISERROR(Concentration_gg),X36=""),"",(100/(100-X36))*Concentration_gg)</f>
        <v/>
      </c>
      <c r="Z37" s="49" t="str">
        <f t="shared" si="1"/>
        <v/>
      </c>
      <c r="AA37" s="44"/>
    </row>
    <row r="38" spans="1:27" x14ac:dyDescent="0.3">
      <c r="A38" s="7"/>
      <c r="B38" s="3"/>
      <c r="C38" s="32">
        <v>13</v>
      </c>
      <c r="D38" s="27"/>
      <c r="E38" s="29"/>
      <c r="F38" s="29"/>
      <c r="G38" s="29"/>
      <c r="H38" s="30">
        <v>0.2</v>
      </c>
      <c r="I38" s="27">
        <v>50</v>
      </c>
      <c r="J38" s="5"/>
      <c r="K38" s="28" t="s">
        <v>15</v>
      </c>
      <c r="L38" s="34">
        <f>(A2_sample-A1_sample)-(A2_blank_ave-A1_blank_ave)</f>
        <v>0</v>
      </c>
      <c r="M38" s="35" t="str">
        <f>IF(OR(ISBLANK(A1_sample),ISBLANK(A2_sample),A1_blank_ave=0,A2_blank_ave=0),"",Change_absorbance)</f>
        <v/>
      </c>
      <c r="N38" s="34">
        <f>0.072064*L38*Dilution/Sample_volume</f>
        <v>0</v>
      </c>
      <c r="O38" s="40" t="str">
        <f>IF(OR(ISBLANK(A1_sample),ISBLANK(A2_sample),A1_blank_ave=0,A2_blank_ave=0),"",Concentration_gL)</f>
        <v/>
      </c>
      <c r="P38" s="5"/>
      <c r="Q38" s="39"/>
      <c r="R38" s="34" t="e">
        <f>Concentration_gL*100/Sample_con_gL</f>
        <v>#DIV/0!</v>
      </c>
      <c r="S38" s="40" t="str">
        <f t="shared" si="0"/>
        <v/>
      </c>
      <c r="T38" s="3"/>
      <c r="U38" s="39"/>
      <c r="V38" s="39"/>
      <c r="W38" s="43" t="str">
        <f>IF(OR(ISBLANK(Sample__fresh__wieght__g),ISBLANK(Sample__dry_weight___g),Sample__fresh__wieght__g=0,Sample__dry_weight___g=0),"",100-((Sample__dry_weight___g/Sample__fresh__wieght__g)*100))</f>
        <v/>
      </c>
      <c r="X38" s="46" t="str">
        <f>W38</f>
        <v/>
      </c>
      <c r="Y38" s="46" t="str">
        <f>IF(OR(ISBLANK(Concentration_gg),ISERROR(Concentration_gg),Moisture_content=""),"",(100/(100-Moisture_content))*Concentration_gg)</f>
        <v/>
      </c>
      <c r="Z38" s="47" t="str">
        <f t="shared" si="1"/>
        <v/>
      </c>
      <c r="AA38" s="44"/>
    </row>
    <row r="39" spans="1:27" x14ac:dyDescent="0.3">
      <c r="A39" s="7"/>
      <c r="B39" s="3"/>
      <c r="C39" s="33"/>
      <c r="D39" s="31"/>
      <c r="E39" s="31"/>
      <c r="F39" s="31"/>
      <c r="G39" s="31"/>
      <c r="H39" s="31"/>
      <c r="I39" s="31"/>
      <c r="J39" s="5"/>
      <c r="K39" s="31" t="s">
        <v>16</v>
      </c>
      <c r="L39" s="36">
        <f>(G38-F38)-(A3_blank_ave-A2_blank_ave)</f>
        <v>0</v>
      </c>
      <c r="M39" s="37" t="str">
        <f>IF(OR(ISBLANK(F38),ISBLANK(G38),A2_blank_ave=0,A3_blank_ave=0),"",Change_absorbance)</f>
        <v/>
      </c>
      <c r="N39" s="38">
        <f>0.0726359*L39*I38/H38</f>
        <v>0</v>
      </c>
      <c r="O39" s="41" t="str">
        <f>IF(OR(ISBLANK(F38),ISBLANK(G38),A2_blank_ave=0,A3_blank_ave=0),"",Concentration_gL)</f>
        <v/>
      </c>
      <c r="P39" s="5"/>
      <c r="Q39" s="31"/>
      <c r="R39" s="38" t="e">
        <f>Concentration_gL*100/Q38</f>
        <v>#DIV/0!</v>
      </c>
      <c r="S39" s="41" t="str">
        <f t="shared" si="0"/>
        <v/>
      </c>
      <c r="T39" s="3"/>
      <c r="U39" s="31"/>
      <c r="V39" s="31"/>
      <c r="W39" s="43"/>
      <c r="X39" s="48"/>
      <c r="Y39" s="46" t="str">
        <f>IF(OR(ISBLANK(Concentration_gg),ISERROR(Concentration_gg),X38=""),"",(100/(100-X38))*Concentration_gg)</f>
        <v/>
      </c>
      <c r="Z39" s="49" t="str">
        <f t="shared" si="1"/>
        <v/>
      </c>
      <c r="AA39" s="44"/>
    </row>
    <row r="40" spans="1:27" x14ac:dyDescent="0.3">
      <c r="A40" s="7"/>
      <c r="B40" s="3"/>
      <c r="C40" s="32">
        <v>14</v>
      </c>
      <c r="D40" s="27"/>
      <c r="E40" s="29"/>
      <c r="F40" s="29"/>
      <c r="G40" s="29"/>
      <c r="H40" s="30">
        <v>0.2</v>
      </c>
      <c r="I40" s="27">
        <v>50</v>
      </c>
      <c r="J40" s="5"/>
      <c r="K40" s="28" t="s">
        <v>15</v>
      </c>
      <c r="L40" s="34">
        <f>(A2_sample-A1_sample)-(A2_blank_ave-A1_blank_ave)</f>
        <v>0</v>
      </c>
      <c r="M40" s="35" t="str">
        <f>IF(OR(ISBLANK(A1_sample),ISBLANK(A2_sample),A1_blank_ave=0,A2_blank_ave=0),"",Change_absorbance)</f>
        <v/>
      </c>
      <c r="N40" s="34">
        <f>0.072064*L40*Dilution/Sample_volume</f>
        <v>0</v>
      </c>
      <c r="O40" s="40" t="str">
        <f>IF(OR(ISBLANK(A1_sample),ISBLANK(A2_sample),A1_blank_ave=0,A2_blank_ave=0),"",Concentration_gL)</f>
        <v/>
      </c>
      <c r="P40" s="5"/>
      <c r="Q40" s="39"/>
      <c r="R40" s="34" t="e">
        <f>Concentration_gL*100/Sample_con_gL</f>
        <v>#DIV/0!</v>
      </c>
      <c r="S40" s="40" t="str">
        <f t="shared" si="0"/>
        <v/>
      </c>
      <c r="T40" s="3"/>
      <c r="U40" s="39"/>
      <c r="V40" s="39"/>
      <c r="W40" s="43" t="str">
        <f>IF(OR(ISBLANK(Sample__fresh__wieght__g),ISBLANK(Sample__dry_weight___g),Sample__fresh__wieght__g=0,Sample__dry_weight___g=0),"",100-((Sample__dry_weight___g/Sample__fresh__wieght__g)*100))</f>
        <v/>
      </c>
      <c r="X40" s="46" t="str">
        <f>W40</f>
        <v/>
      </c>
      <c r="Y40" s="46" t="str">
        <f>IF(OR(ISBLANK(Concentration_gg),ISERROR(Concentration_gg),Moisture_content=""),"",(100/(100-Moisture_content))*Concentration_gg)</f>
        <v/>
      </c>
      <c r="Z40" s="47" t="str">
        <f t="shared" si="1"/>
        <v/>
      </c>
      <c r="AA40" s="44"/>
    </row>
    <row r="41" spans="1:27" x14ac:dyDescent="0.3">
      <c r="A41" s="7"/>
      <c r="B41" s="3"/>
      <c r="C41" s="33"/>
      <c r="D41" s="31"/>
      <c r="E41" s="31"/>
      <c r="F41" s="31"/>
      <c r="G41" s="31"/>
      <c r="H41" s="31"/>
      <c r="I41" s="31"/>
      <c r="J41" s="5"/>
      <c r="K41" s="31" t="s">
        <v>16</v>
      </c>
      <c r="L41" s="36">
        <f>(G40-F40)-(A3_blank_ave-A2_blank_ave)</f>
        <v>0</v>
      </c>
      <c r="M41" s="37" t="str">
        <f>IF(OR(ISBLANK(F40),ISBLANK(G40),A2_blank_ave=0,A3_blank_ave=0),"",Change_absorbance)</f>
        <v/>
      </c>
      <c r="N41" s="38">
        <f>0.0726359*L41*I40/H40</f>
        <v>0</v>
      </c>
      <c r="O41" s="41" t="str">
        <f>IF(OR(ISBLANK(F40),ISBLANK(G40),A2_blank_ave=0,A3_blank_ave=0),"",Concentration_gL)</f>
        <v/>
      </c>
      <c r="P41" s="5"/>
      <c r="Q41" s="31"/>
      <c r="R41" s="38" t="e">
        <f>Concentration_gL*100/Q40</f>
        <v>#DIV/0!</v>
      </c>
      <c r="S41" s="41" t="str">
        <f t="shared" si="0"/>
        <v/>
      </c>
      <c r="T41" s="3"/>
      <c r="U41" s="31"/>
      <c r="V41" s="31"/>
      <c r="W41" s="43"/>
      <c r="X41" s="48"/>
      <c r="Y41" s="46" t="str">
        <f>IF(OR(ISBLANK(Concentration_gg),ISERROR(Concentration_gg),X40=""),"",(100/(100-X40))*Concentration_gg)</f>
        <v/>
      </c>
      <c r="Z41" s="49" t="str">
        <f t="shared" si="1"/>
        <v/>
      </c>
      <c r="AA41" s="44"/>
    </row>
    <row r="42" spans="1:27" x14ac:dyDescent="0.3">
      <c r="A42" s="7"/>
      <c r="B42" s="3"/>
      <c r="C42" s="32">
        <v>15</v>
      </c>
      <c r="D42" s="27"/>
      <c r="E42" s="29"/>
      <c r="F42" s="29"/>
      <c r="G42" s="29"/>
      <c r="H42" s="30">
        <v>0.2</v>
      </c>
      <c r="I42" s="27">
        <v>50</v>
      </c>
      <c r="J42" s="5"/>
      <c r="K42" s="28" t="s">
        <v>15</v>
      </c>
      <c r="L42" s="34">
        <f>(A2_sample-A1_sample)-(A2_blank_ave-A1_blank_ave)</f>
        <v>0</v>
      </c>
      <c r="M42" s="35" t="str">
        <f>IF(OR(ISBLANK(A1_sample),ISBLANK(A2_sample),A1_blank_ave=0,A2_blank_ave=0),"",Change_absorbance)</f>
        <v/>
      </c>
      <c r="N42" s="34">
        <f>0.072064*L42*Dilution/Sample_volume</f>
        <v>0</v>
      </c>
      <c r="O42" s="40" t="str">
        <f>IF(OR(ISBLANK(A1_sample),ISBLANK(A2_sample),A1_blank_ave=0,A2_blank_ave=0),"",Concentration_gL)</f>
        <v/>
      </c>
      <c r="P42" s="5"/>
      <c r="Q42" s="39"/>
      <c r="R42" s="34" t="e">
        <f>Concentration_gL*100/Sample_con_gL</f>
        <v>#DIV/0!</v>
      </c>
      <c r="S42" s="40" t="str">
        <f t="shared" si="0"/>
        <v/>
      </c>
      <c r="T42" s="3"/>
      <c r="U42" s="39"/>
      <c r="V42" s="39"/>
      <c r="W42" s="43" t="str">
        <f>IF(OR(ISBLANK(Sample__fresh__wieght__g),ISBLANK(Sample__dry_weight___g),Sample__fresh__wieght__g=0,Sample__dry_weight___g=0),"",100-((Sample__dry_weight___g/Sample__fresh__wieght__g)*100))</f>
        <v/>
      </c>
      <c r="X42" s="46" t="str">
        <f>W42</f>
        <v/>
      </c>
      <c r="Y42" s="46" t="str">
        <f>IF(OR(ISBLANK(Concentration_gg),ISERROR(Concentration_gg),Moisture_content=""),"",(100/(100-Moisture_content))*Concentration_gg)</f>
        <v/>
      </c>
      <c r="Z42" s="47" t="str">
        <f t="shared" si="1"/>
        <v/>
      </c>
      <c r="AA42" s="44"/>
    </row>
    <row r="43" spans="1:27" x14ac:dyDescent="0.3">
      <c r="A43" s="7"/>
      <c r="B43" s="3"/>
      <c r="C43" s="33"/>
      <c r="D43" s="31"/>
      <c r="E43" s="31"/>
      <c r="F43" s="31"/>
      <c r="G43" s="31"/>
      <c r="H43" s="31"/>
      <c r="I43" s="31"/>
      <c r="J43" s="5"/>
      <c r="K43" s="31" t="s">
        <v>16</v>
      </c>
      <c r="L43" s="36">
        <f>(G42-F42)-(A3_blank_ave-A2_blank_ave)</f>
        <v>0</v>
      </c>
      <c r="M43" s="37" t="str">
        <f>IF(OR(ISBLANK(F42),ISBLANK(G42),A2_blank_ave=0,A3_blank_ave=0),"",Change_absorbance)</f>
        <v/>
      </c>
      <c r="N43" s="38">
        <f>0.0726359*L43*I42/H42</f>
        <v>0</v>
      </c>
      <c r="O43" s="41" t="str">
        <f>IF(OR(ISBLANK(F42),ISBLANK(G42),A2_blank_ave=0,A3_blank_ave=0),"",Concentration_gL)</f>
        <v/>
      </c>
      <c r="P43" s="5"/>
      <c r="Q43" s="31"/>
      <c r="R43" s="38" t="e">
        <f>Concentration_gL*100/Q42</f>
        <v>#DIV/0!</v>
      </c>
      <c r="S43" s="41" t="str">
        <f t="shared" si="0"/>
        <v/>
      </c>
      <c r="T43" s="3"/>
      <c r="U43" s="31"/>
      <c r="V43" s="31"/>
      <c r="W43" s="43"/>
      <c r="X43" s="48"/>
      <c r="Y43" s="46" t="str">
        <f>IF(OR(ISBLANK(Concentration_gg),ISERROR(Concentration_gg),X42=""),"",(100/(100-X42))*Concentration_gg)</f>
        <v/>
      </c>
      <c r="Z43" s="49" t="str">
        <f t="shared" si="1"/>
        <v/>
      </c>
      <c r="AA43" s="44"/>
    </row>
    <row r="44" spans="1:27" x14ac:dyDescent="0.3">
      <c r="A44" s="7"/>
      <c r="B44" s="3"/>
      <c r="C44" s="32">
        <v>16</v>
      </c>
      <c r="D44" s="27"/>
      <c r="E44" s="29"/>
      <c r="F44" s="29"/>
      <c r="G44" s="29"/>
      <c r="H44" s="30">
        <v>0.2</v>
      </c>
      <c r="I44" s="27">
        <v>50</v>
      </c>
      <c r="J44" s="5"/>
      <c r="K44" s="28" t="s">
        <v>15</v>
      </c>
      <c r="L44" s="34">
        <f>(A2_sample-A1_sample)-(A2_blank_ave-A1_blank_ave)</f>
        <v>0</v>
      </c>
      <c r="M44" s="35" t="str">
        <f>IF(OR(ISBLANK(A1_sample),ISBLANK(A2_sample),A1_blank_ave=0,A2_blank_ave=0),"",Change_absorbance)</f>
        <v/>
      </c>
      <c r="N44" s="34">
        <f>0.072064*L44*Dilution/Sample_volume</f>
        <v>0</v>
      </c>
      <c r="O44" s="40" t="str">
        <f>IF(OR(ISBLANK(A1_sample),ISBLANK(A2_sample),A1_blank_ave=0,A2_blank_ave=0),"",Concentration_gL)</f>
        <v/>
      </c>
      <c r="P44" s="5"/>
      <c r="Q44" s="39"/>
      <c r="R44" s="34" t="e">
        <f>Concentration_gL*100/Sample_con_gL</f>
        <v>#DIV/0!</v>
      </c>
      <c r="S44" s="40" t="str">
        <f t="shared" si="0"/>
        <v/>
      </c>
      <c r="T44" s="3"/>
      <c r="U44" s="39"/>
      <c r="V44" s="39"/>
      <c r="W44" s="43" t="str">
        <f>IF(OR(ISBLANK(Sample__fresh__wieght__g),ISBLANK(Sample__dry_weight___g),Sample__fresh__wieght__g=0,Sample__dry_weight___g=0),"",100-((Sample__dry_weight___g/Sample__fresh__wieght__g)*100))</f>
        <v/>
      </c>
      <c r="X44" s="46" t="str">
        <f>W44</f>
        <v/>
      </c>
      <c r="Y44" s="46" t="str">
        <f>IF(OR(ISBLANK(Concentration_gg),ISERROR(Concentration_gg),Moisture_content=""),"",(100/(100-Moisture_content))*Concentration_gg)</f>
        <v/>
      </c>
      <c r="Z44" s="47" t="str">
        <f t="shared" si="1"/>
        <v/>
      </c>
      <c r="AA44" s="44"/>
    </row>
    <row r="45" spans="1:27" x14ac:dyDescent="0.3">
      <c r="A45" s="7"/>
      <c r="B45" s="3"/>
      <c r="C45" s="33"/>
      <c r="D45" s="31"/>
      <c r="E45" s="31"/>
      <c r="F45" s="31"/>
      <c r="G45" s="31"/>
      <c r="H45" s="31"/>
      <c r="I45" s="31"/>
      <c r="J45" s="5"/>
      <c r="K45" s="31" t="s">
        <v>16</v>
      </c>
      <c r="L45" s="36">
        <f>(G44-F44)-(A3_blank_ave-A2_blank_ave)</f>
        <v>0</v>
      </c>
      <c r="M45" s="37" t="str">
        <f>IF(OR(ISBLANK(F44),ISBLANK(G44),A2_blank_ave=0,A3_blank_ave=0),"",Change_absorbance)</f>
        <v/>
      </c>
      <c r="N45" s="38">
        <f>0.0726359*L45*I44/H44</f>
        <v>0</v>
      </c>
      <c r="O45" s="41" t="str">
        <f>IF(OR(ISBLANK(F44),ISBLANK(G44),A2_blank_ave=0,A3_blank_ave=0),"",Concentration_gL)</f>
        <v/>
      </c>
      <c r="P45" s="5"/>
      <c r="Q45" s="31"/>
      <c r="R45" s="38" t="e">
        <f>Concentration_gL*100/Q44</f>
        <v>#DIV/0!</v>
      </c>
      <c r="S45" s="41" t="str">
        <f t="shared" si="0"/>
        <v/>
      </c>
      <c r="T45" s="3"/>
      <c r="U45" s="31"/>
      <c r="V45" s="31"/>
      <c r="W45" s="43"/>
      <c r="X45" s="48"/>
      <c r="Y45" s="46" t="str">
        <f>IF(OR(ISBLANK(Concentration_gg),ISERROR(Concentration_gg),X44=""),"",(100/(100-X44))*Concentration_gg)</f>
        <v/>
      </c>
      <c r="Z45" s="49" t="str">
        <f t="shared" si="1"/>
        <v/>
      </c>
      <c r="AA45" s="44"/>
    </row>
    <row r="46" spans="1:27" x14ac:dyDescent="0.3">
      <c r="A46" s="7"/>
      <c r="B46" s="3"/>
      <c r="C46" s="32">
        <v>17</v>
      </c>
      <c r="D46" s="27"/>
      <c r="E46" s="29"/>
      <c r="F46" s="29"/>
      <c r="G46" s="29"/>
      <c r="H46" s="30">
        <v>0.2</v>
      </c>
      <c r="I46" s="27">
        <v>50</v>
      </c>
      <c r="J46" s="5"/>
      <c r="K46" s="28" t="s">
        <v>15</v>
      </c>
      <c r="L46" s="34">
        <f>(A2_sample-A1_sample)-(A2_blank_ave-A1_blank_ave)</f>
        <v>0</v>
      </c>
      <c r="M46" s="35" t="str">
        <f>IF(OR(ISBLANK(A1_sample),ISBLANK(A2_sample),A1_blank_ave=0,A2_blank_ave=0),"",Change_absorbance)</f>
        <v/>
      </c>
      <c r="N46" s="34">
        <f>0.072064*L46*Dilution/Sample_volume</f>
        <v>0</v>
      </c>
      <c r="O46" s="40" t="str">
        <f>IF(OR(ISBLANK(A1_sample),ISBLANK(A2_sample),A1_blank_ave=0,A2_blank_ave=0),"",Concentration_gL)</f>
        <v/>
      </c>
      <c r="P46" s="5"/>
      <c r="Q46" s="39"/>
      <c r="R46" s="34" t="e">
        <f>Concentration_gL*100/Sample_con_gL</f>
        <v>#DIV/0!</v>
      </c>
      <c r="S46" s="40" t="str">
        <f t="shared" si="0"/>
        <v/>
      </c>
      <c r="T46" s="3"/>
      <c r="U46" s="39"/>
      <c r="V46" s="39"/>
      <c r="W46" s="43" t="str">
        <f>IF(OR(ISBLANK(Sample__fresh__wieght__g),ISBLANK(Sample__dry_weight___g),Sample__fresh__wieght__g=0,Sample__dry_weight___g=0),"",100-((Sample__dry_weight___g/Sample__fresh__wieght__g)*100))</f>
        <v/>
      </c>
      <c r="X46" s="46" t="str">
        <f>W46</f>
        <v/>
      </c>
      <c r="Y46" s="46" t="str">
        <f>IF(OR(ISBLANK(Concentration_gg),ISERROR(Concentration_gg),Moisture_content=""),"",(100/(100-Moisture_content))*Concentration_gg)</f>
        <v/>
      </c>
      <c r="Z46" s="47" t="str">
        <f t="shared" si="1"/>
        <v/>
      </c>
      <c r="AA46" s="44"/>
    </row>
    <row r="47" spans="1:27" x14ac:dyDescent="0.3">
      <c r="A47" s="7"/>
      <c r="B47" s="3"/>
      <c r="C47" s="33"/>
      <c r="D47" s="31"/>
      <c r="E47" s="31"/>
      <c r="F47" s="31"/>
      <c r="G47" s="31"/>
      <c r="H47" s="31"/>
      <c r="I47" s="31"/>
      <c r="J47" s="5"/>
      <c r="K47" s="31" t="s">
        <v>16</v>
      </c>
      <c r="L47" s="36">
        <f>(G46-F46)-(A3_blank_ave-A2_blank_ave)</f>
        <v>0</v>
      </c>
      <c r="M47" s="37" t="str">
        <f>IF(OR(ISBLANK(F46),ISBLANK(G46),A2_blank_ave=0,A3_blank_ave=0),"",Change_absorbance)</f>
        <v/>
      </c>
      <c r="N47" s="38">
        <f>0.0726359*L47*I46/H46</f>
        <v>0</v>
      </c>
      <c r="O47" s="41" t="str">
        <f>IF(OR(ISBLANK(F46),ISBLANK(G46),A2_blank_ave=0,A3_blank_ave=0),"",Concentration_gL)</f>
        <v/>
      </c>
      <c r="P47" s="5"/>
      <c r="Q47" s="31"/>
      <c r="R47" s="38" t="e">
        <f>Concentration_gL*100/Q46</f>
        <v>#DIV/0!</v>
      </c>
      <c r="S47" s="41" t="str">
        <f t="shared" si="0"/>
        <v/>
      </c>
      <c r="T47" s="3"/>
      <c r="U47" s="31"/>
      <c r="V47" s="31"/>
      <c r="W47" s="43"/>
      <c r="X47" s="48"/>
      <c r="Y47" s="46" t="str">
        <f>IF(OR(ISBLANK(Concentration_gg),ISERROR(Concentration_gg),X46=""),"",(100/(100-X46))*Concentration_gg)</f>
        <v/>
      </c>
      <c r="Z47" s="49" t="str">
        <f t="shared" si="1"/>
        <v/>
      </c>
      <c r="AA47" s="44"/>
    </row>
    <row r="48" spans="1:27" x14ac:dyDescent="0.3">
      <c r="A48" s="7"/>
      <c r="B48" s="3"/>
      <c r="C48" s="32">
        <v>18</v>
      </c>
      <c r="D48" s="27"/>
      <c r="E48" s="29"/>
      <c r="F48" s="29"/>
      <c r="G48" s="29"/>
      <c r="H48" s="30">
        <v>0.2</v>
      </c>
      <c r="I48" s="27">
        <v>50</v>
      </c>
      <c r="J48" s="5"/>
      <c r="K48" s="28" t="s">
        <v>15</v>
      </c>
      <c r="L48" s="34">
        <f>(A2_sample-A1_sample)-(A2_blank_ave-A1_blank_ave)</f>
        <v>0</v>
      </c>
      <c r="M48" s="35" t="str">
        <f>IF(OR(ISBLANK(A1_sample),ISBLANK(A2_sample),A1_blank_ave=0,A2_blank_ave=0),"",Change_absorbance)</f>
        <v/>
      </c>
      <c r="N48" s="34">
        <f>0.072064*L48*Dilution/Sample_volume</f>
        <v>0</v>
      </c>
      <c r="O48" s="40" t="str">
        <f>IF(OR(ISBLANK(A1_sample),ISBLANK(A2_sample),A1_blank_ave=0,A2_blank_ave=0),"",Concentration_gL)</f>
        <v/>
      </c>
      <c r="P48" s="5"/>
      <c r="Q48" s="39"/>
      <c r="R48" s="34" t="e">
        <f>Concentration_gL*100/Sample_con_gL</f>
        <v>#DIV/0!</v>
      </c>
      <c r="S48" s="40" t="str">
        <f t="shared" si="0"/>
        <v/>
      </c>
      <c r="T48" s="3"/>
      <c r="U48" s="39"/>
      <c r="V48" s="39"/>
      <c r="W48" s="43" t="str">
        <f>IF(OR(ISBLANK(Sample__fresh__wieght__g),ISBLANK(Sample__dry_weight___g),Sample__fresh__wieght__g=0,Sample__dry_weight___g=0),"",100-((Sample__dry_weight___g/Sample__fresh__wieght__g)*100))</f>
        <v/>
      </c>
      <c r="X48" s="46" t="str">
        <f>W48</f>
        <v/>
      </c>
      <c r="Y48" s="46" t="str">
        <f>IF(OR(ISBLANK(Concentration_gg),ISERROR(Concentration_gg),Moisture_content=""),"",(100/(100-Moisture_content))*Concentration_gg)</f>
        <v/>
      </c>
      <c r="Z48" s="47" t="str">
        <f t="shared" si="1"/>
        <v/>
      </c>
      <c r="AA48" s="44"/>
    </row>
    <row r="49" spans="1:27" x14ac:dyDescent="0.3">
      <c r="A49" s="7"/>
      <c r="B49" s="3"/>
      <c r="C49" s="33"/>
      <c r="D49" s="31"/>
      <c r="E49" s="31"/>
      <c r="F49" s="31"/>
      <c r="G49" s="31"/>
      <c r="H49" s="31"/>
      <c r="I49" s="31"/>
      <c r="J49" s="5"/>
      <c r="K49" s="31" t="s">
        <v>16</v>
      </c>
      <c r="L49" s="36">
        <f>(G48-F48)-(A3_blank_ave-A2_blank_ave)</f>
        <v>0</v>
      </c>
      <c r="M49" s="37" t="str">
        <f>IF(OR(ISBLANK(F48),ISBLANK(G48),A2_blank_ave=0,A3_blank_ave=0),"",Change_absorbance)</f>
        <v/>
      </c>
      <c r="N49" s="38">
        <f>0.0726359*L49*I48/H48</f>
        <v>0</v>
      </c>
      <c r="O49" s="41" t="str">
        <f>IF(OR(ISBLANK(F48),ISBLANK(G48),A2_blank_ave=0,A3_blank_ave=0),"",Concentration_gL)</f>
        <v/>
      </c>
      <c r="P49" s="5"/>
      <c r="Q49" s="31"/>
      <c r="R49" s="38" t="e">
        <f>Concentration_gL*100/Q48</f>
        <v>#DIV/0!</v>
      </c>
      <c r="S49" s="41" t="str">
        <f t="shared" si="0"/>
        <v/>
      </c>
      <c r="T49" s="3"/>
      <c r="U49" s="31"/>
      <c r="V49" s="31"/>
      <c r="W49" s="43"/>
      <c r="X49" s="48"/>
      <c r="Y49" s="46" t="str">
        <f>IF(OR(ISBLANK(Concentration_gg),ISERROR(Concentration_gg),X48=""),"",(100/(100-X48))*Concentration_gg)</f>
        <v/>
      </c>
      <c r="Z49" s="49" t="str">
        <f t="shared" si="1"/>
        <v/>
      </c>
      <c r="AA49" s="44"/>
    </row>
    <row r="50" spans="1:27" x14ac:dyDescent="0.3">
      <c r="A50" s="7"/>
      <c r="B50" s="3"/>
      <c r="C50" s="32">
        <v>19</v>
      </c>
      <c r="D50" s="27"/>
      <c r="E50" s="29"/>
      <c r="F50" s="29"/>
      <c r="G50" s="29"/>
      <c r="H50" s="30">
        <v>0.2</v>
      </c>
      <c r="I50" s="27">
        <v>50</v>
      </c>
      <c r="J50" s="5"/>
      <c r="K50" s="28" t="s">
        <v>15</v>
      </c>
      <c r="L50" s="34">
        <f>(A2_sample-A1_sample)-(A2_blank_ave-A1_blank_ave)</f>
        <v>0</v>
      </c>
      <c r="M50" s="35" t="str">
        <f>IF(OR(ISBLANK(A1_sample),ISBLANK(A2_sample),A1_blank_ave=0,A2_blank_ave=0),"",Change_absorbance)</f>
        <v/>
      </c>
      <c r="N50" s="34">
        <f>0.072064*L50*Dilution/Sample_volume</f>
        <v>0</v>
      </c>
      <c r="O50" s="40" t="str">
        <f>IF(OR(ISBLANK(A1_sample),ISBLANK(A2_sample),A1_blank_ave=0,A2_blank_ave=0),"",Concentration_gL)</f>
        <v/>
      </c>
      <c r="P50" s="5"/>
      <c r="Q50" s="39"/>
      <c r="R50" s="34" t="e">
        <f>Concentration_gL*100/Sample_con_gL</f>
        <v>#DIV/0!</v>
      </c>
      <c r="S50" s="40" t="str">
        <f t="shared" si="0"/>
        <v/>
      </c>
      <c r="T50" s="3"/>
      <c r="U50" s="39"/>
      <c r="V50" s="39"/>
      <c r="W50" s="43" t="str">
        <f>IF(OR(ISBLANK(Sample__fresh__wieght__g),ISBLANK(Sample__dry_weight___g),Sample__fresh__wieght__g=0,Sample__dry_weight___g=0),"",100-((Sample__dry_weight___g/Sample__fresh__wieght__g)*100))</f>
        <v/>
      </c>
      <c r="X50" s="46" t="str">
        <f>W50</f>
        <v/>
      </c>
      <c r="Y50" s="46" t="str">
        <f>IF(OR(ISBLANK(Concentration_gg),ISERROR(Concentration_gg),Moisture_content=""),"",(100/(100-Moisture_content))*Concentration_gg)</f>
        <v/>
      </c>
      <c r="Z50" s="47" t="str">
        <f t="shared" si="1"/>
        <v/>
      </c>
      <c r="AA50" s="44"/>
    </row>
    <row r="51" spans="1:27" x14ac:dyDescent="0.3">
      <c r="A51" s="7"/>
      <c r="B51" s="3"/>
      <c r="C51" s="33"/>
      <c r="D51" s="31"/>
      <c r="E51" s="31"/>
      <c r="F51" s="31"/>
      <c r="G51" s="31"/>
      <c r="H51" s="31"/>
      <c r="I51" s="31"/>
      <c r="J51" s="5"/>
      <c r="K51" s="31" t="s">
        <v>16</v>
      </c>
      <c r="L51" s="36">
        <f>(G50-F50)-(A3_blank_ave-A2_blank_ave)</f>
        <v>0</v>
      </c>
      <c r="M51" s="37" t="str">
        <f>IF(OR(ISBLANK(F50),ISBLANK(G50),A2_blank_ave=0,A3_blank_ave=0),"",Change_absorbance)</f>
        <v/>
      </c>
      <c r="N51" s="38">
        <f>0.0726359*L51*I50/H50</f>
        <v>0</v>
      </c>
      <c r="O51" s="41" t="str">
        <f>IF(OR(ISBLANK(F50),ISBLANK(G50),A2_blank_ave=0,A3_blank_ave=0),"",Concentration_gL)</f>
        <v/>
      </c>
      <c r="P51" s="5"/>
      <c r="Q51" s="31"/>
      <c r="R51" s="38" t="e">
        <f>Concentration_gL*100/Q50</f>
        <v>#DIV/0!</v>
      </c>
      <c r="S51" s="41" t="str">
        <f t="shared" si="0"/>
        <v/>
      </c>
      <c r="T51" s="3"/>
      <c r="U51" s="31"/>
      <c r="V51" s="31"/>
      <c r="W51" s="43"/>
      <c r="X51" s="48"/>
      <c r="Y51" s="46" t="str">
        <f>IF(OR(ISBLANK(Concentration_gg),ISERROR(Concentration_gg),X50=""),"",(100/(100-X50))*Concentration_gg)</f>
        <v/>
      </c>
      <c r="Z51" s="49" t="str">
        <f t="shared" si="1"/>
        <v/>
      </c>
      <c r="AA51" s="44"/>
    </row>
    <row r="52" spans="1:27" x14ac:dyDescent="0.3">
      <c r="A52" s="7"/>
      <c r="B52" s="3"/>
      <c r="C52" s="32">
        <v>20</v>
      </c>
      <c r="D52" s="27"/>
      <c r="E52" s="29"/>
      <c r="F52" s="29"/>
      <c r="G52" s="29"/>
      <c r="H52" s="30">
        <v>0.2</v>
      </c>
      <c r="I52" s="27">
        <v>50</v>
      </c>
      <c r="J52" s="5"/>
      <c r="K52" s="28" t="s">
        <v>15</v>
      </c>
      <c r="L52" s="34">
        <f>(A2_sample-A1_sample)-(A2_blank_ave-A1_blank_ave)</f>
        <v>0</v>
      </c>
      <c r="M52" s="35" t="str">
        <f>IF(OR(ISBLANK(A1_sample),ISBLANK(A2_sample),A1_blank_ave=0,A2_blank_ave=0),"",Change_absorbance)</f>
        <v/>
      </c>
      <c r="N52" s="34">
        <f>0.072064*L52*Dilution/Sample_volume</f>
        <v>0</v>
      </c>
      <c r="O52" s="40" t="str">
        <f>IF(OR(ISBLANK(A1_sample),ISBLANK(A2_sample),A1_blank_ave=0,A2_blank_ave=0),"",Concentration_gL)</f>
        <v/>
      </c>
      <c r="P52" s="5"/>
      <c r="Q52" s="39"/>
      <c r="R52" s="34" t="e">
        <f>Concentration_gL*100/Sample_con_gL</f>
        <v>#DIV/0!</v>
      </c>
      <c r="S52" s="40" t="str">
        <f t="shared" si="0"/>
        <v/>
      </c>
      <c r="T52" s="3"/>
      <c r="U52" s="39"/>
      <c r="V52" s="39"/>
      <c r="W52" s="43" t="str">
        <f>IF(OR(ISBLANK(Sample__fresh__wieght__g),ISBLANK(Sample__dry_weight___g),Sample__fresh__wieght__g=0,Sample__dry_weight___g=0),"",100-((Sample__dry_weight___g/Sample__fresh__wieght__g)*100))</f>
        <v/>
      </c>
      <c r="X52" s="46" t="str">
        <f>W52</f>
        <v/>
      </c>
      <c r="Y52" s="46" t="str">
        <f>IF(OR(ISBLANK(Concentration_gg),ISERROR(Concentration_gg),Moisture_content=""),"",(100/(100-Moisture_content))*Concentration_gg)</f>
        <v/>
      </c>
      <c r="Z52" s="47" t="str">
        <f t="shared" si="1"/>
        <v/>
      </c>
      <c r="AA52" s="44"/>
    </row>
    <row r="53" spans="1:27" x14ac:dyDescent="0.3">
      <c r="A53" s="7"/>
      <c r="B53" s="3"/>
      <c r="C53" s="33"/>
      <c r="D53" s="31"/>
      <c r="E53" s="31"/>
      <c r="F53" s="31"/>
      <c r="G53" s="31"/>
      <c r="H53" s="31"/>
      <c r="I53" s="31"/>
      <c r="J53" s="5"/>
      <c r="K53" s="31" t="s">
        <v>16</v>
      </c>
      <c r="L53" s="36">
        <f>(G52-F52)-(A3_blank_ave-A2_blank_ave)</f>
        <v>0</v>
      </c>
      <c r="M53" s="37" t="str">
        <f>IF(OR(ISBLANK(F52),ISBLANK(G52),A2_blank_ave=0,A3_blank_ave=0),"",Change_absorbance)</f>
        <v/>
      </c>
      <c r="N53" s="38">
        <f>0.0726359*L53*I52/H52</f>
        <v>0</v>
      </c>
      <c r="O53" s="41" t="str">
        <f>IF(OR(ISBLANK(F52),ISBLANK(G52),A2_blank_ave=0,A3_blank_ave=0),"",Concentration_gL)</f>
        <v/>
      </c>
      <c r="P53" s="5"/>
      <c r="Q53" s="31"/>
      <c r="R53" s="38" t="e">
        <f>Concentration_gL*100/Q52</f>
        <v>#DIV/0!</v>
      </c>
      <c r="S53" s="41" t="str">
        <f t="shared" si="0"/>
        <v/>
      </c>
      <c r="T53" s="3"/>
      <c r="U53" s="31"/>
      <c r="V53" s="31"/>
      <c r="W53" s="43"/>
      <c r="X53" s="48"/>
      <c r="Y53" s="46" t="str">
        <f>IF(OR(ISBLANK(Concentration_gg),ISERROR(Concentration_gg),X52=""),"",(100/(100-X52))*Concentration_gg)</f>
        <v/>
      </c>
      <c r="Z53" s="49" t="str">
        <f t="shared" si="1"/>
        <v/>
      </c>
      <c r="AA53" s="44"/>
    </row>
    <row r="54" spans="1:27" x14ac:dyDescent="0.3">
      <c r="A54" s="7"/>
      <c r="B54" s="3"/>
      <c r="C54" s="32">
        <v>21</v>
      </c>
      <c r="D54" s="27"/>
      <c r="E54" s="29"/>
      <c r="F54" s="29"/>
      <c r="G54" s="29"/>
      <c r="H54" s="30">
        <v>0.2</v>
      </c>
      <c r="I54" s="27">
        <v>50</v>
      </c>
      <c r="J54" s="5"/>
      <c r="K54" s="28" t="s">
        <v>15</v>
      </c>
      <c r="L54" s="34">
        <f>(A2_sample-A1_sample)-(A2_blank_ave-A1_blank_ave)</f>
        <v>0</v>
      </c>
      <c r="M54" s="35" t="str">
        <f>IF(OR(ISBLANK(A1_sample),ISBLANK(A2_sample),A1_blank_ave=0,A2_blank_ave=0),"",Change_absorbance)</f>
        <v/>
      </c>
      <c r="N54" s="34">
        <f>0.072064*L54*Dilution/Sample_volume</f>
        <v>0</v>
      </c>
      <c r="O54" s="40" t="str">
        <f>IF(OR(ISBLANK(A1_sample),ISBLANK(A2_sample),A1_blank_ave=0,A2_blank_ave=0),"",Concentration_gL)</f>
        <v/>
      </c>
      <c r="P54" s="5"/>
      <c r="Q54" s="39"/>
      <c r="R54" s="34" t="e">
        <f>Concentration_gL*100/Sample_con_gL</f>
        <v>#DIV/0!</v>
      </c>
      <c r="S54" s="40" t="str">
        <f>IF(ISERROR(Concentration_gg),"",Concentration_gg)</f>
        <v/>
      </c>
      <c r="T54" s="3"/>
      <c r="U54" s="39"/>
      <c r="V54" s="39"/>
      <c r="W54" s="43" t="str">
        <f>IF(OR(ISBLANK(Sample__fresh__wieght__g),ISBLANK(Sample__dry_weight___g),Sample__fresh__wieght__g=0,Sample__dry_weight___g=0),"",100-((Sample__dry_weight___g/Sample__fresh__wieght__g)*100))</f>
        <v/>
      </c>
      <c r="X54" s="46" t="str">
        <f>W54</f>
        <v/>
      </c>
      <c r="Y54" s="46" t="str">
        <f>IF(OR(ISBLANK(Concentration_gg),ISERROR(Concentration_gg),Moisture_content=""),"",(100/(100-Moisture_content))*Concentration_gg)</f>
        <v/>
      </c>
      <c r="Z54" s="47" t="str">
        <f t="shared" si="1"/>
        <v/>
      </c>
      <c r="AA54" s="44"/>
    </row>
    <row r="55" spans="1:27" x14ac:dyDescent="0.3">
      <c r="A55" s="7"/>
      <c r="B55" s="3"/>
      <c r="C55" s="33"/>
      <c r="D55" s="31"/>
      <c r="E55" s="31"/>
      <c r="F55" s="31"/>
      <c r="G55" s="31"/>
      <c r="H55" s="31"/>
      <c r="I55" s="31"/>
      <c r="J55" s="5"/>
      <c r="K55" s="31" t="s">
        <v>16</v>
      </c>
      <c r="L55" s="36">
        <f>(G54-F54)-(A3_blank_ave-A2_blank_ave)</f>
        <v>0</v>
      </c>
      <c r="M55" s="37" t="str">
        <f>IF(OR(ISBLANK(F54),ISBLANK(G54),A2_blank_ave=0,A3_blank_ave=0),"",Change_absorbance)</f>
        <v/>
      </c>
      <c r="N55" s="38">
        <f>0.0726359*L55*I54/H54</f>
        <v>0</v>
      </c>
      <c r="O55" s="41" t="str">
        <f>IF(OR(ISBLANK(F54),ISBLANK(G54),A2_blank_ave=0,A3_blank_ave=0),"",Concentration_gL)</f>
        <v/>
      </c>
      <c r="P55" s="5"/>
      <c r="Q55" s="31"/>
      <c r="R55" s="38" t="e">
        <f>Concentration_gL*100/Q54</f>
        <v>#DIV/0!</v>
      </c>
      <c r="S55" s="41" t="str">
        <f t="shared" si="0"/>
        <v/>
      </c>
      <c r="T55" s="3"/>
      <c r="U55" s="31"/>
      <c r="V55" s="31"/>
      <c r="W55" s="43"/>
      <c r="X55" s="48"/>
      <c r="Y55" s="46" t="str">
        <f>IF(OR(ISBLANK(Concentration_gg),ISERROR(Concentration_gg),X54=""),"",(100/(100-X54))*Concentration_gg)</f>
        <v/>
      </c>
      <c r="Z55" s="49" t="str">
        <f t="shared" si="1"/>
        <v/>
      </c>
      <c r="AA55" s="44"/>
    </row>
    <row r="56" spans="1:27" x14ac:dyDescent="0.3">
      <c r="A56" s="7"/>
      <c r="B56" s="3"/>
      <c r="C56" s="32">
        <v>22</v>
      </c>
      <c r="D56" s="27"/>
      <c r="E56" s="29"/>
      <c r="F56" s="29"/>
      <c r="G56" s="29"/>
      <c r="H56" s="30">
        <v>0.2</v>
      </c>
      <c r="I56" s="27">
        <v>50</v>
      </c>
      <c r="J56" s="5"/>
      <c r="K56" s="28" t="s">
        <v>15</v>
      </c>
      <c r="L56" s="34">
        <f>(A2_sample-A1_sample)-(A2_blank_ave-A1_blank_ave)</f>
        <v>0</v>
      </c>
      <c r="M56" s="35" t="str">
        <f>IF(OR(ISBLANK(A1_sample),ISBLANK(A2_sample),A1_blank_ave=0,A2_blank_ave=0),"",Change_absorbance)</f>
        <v/>
      </c>
      <c r="N56" s="34">
        <f>0.072064*L56*Dilution/Sample_volume</f>
        <v>0</v>
      </c>
      <c r="O56" s="40" t="str">
        <f>IF(OR(ISBLANK(A1_sample),ISBLANK(A2_sample),A1_blank_ave=0,A2_blank_ave=0),"",Concentration_gL)</f>
        <v/>
      </c>
      <c r="P56" s="5"/>
      <c r="Q56" s="39"/>
      <c r="R56" s="34" t="e">
        <f>Concentration_gL*100/Sample_con_gL</f>
        <v>#DIV/0!</v>
      </c>
      <c r="S56" s="40" t="str">
        <f t="shared" si="0"/>
        <v/>
      </c>
      <c r="T56" s="3"/>
      <c r="U56" s="39"/>
      <c r="V56" s="39"/>
      <c r="W56" s="43" t="str">
        <f>IF(OR(ISBLANK(Sample__fresh__wieght__g),ISBLANK(Sample__dry_weight___g),Sample__fresh__wieght__g=0,Sample__dry_weight___g=0),"",100-((Sample__dry_weight___g/Sample__fresh__wieght__g)*100))</f>
        <v/>
      </c>
      <c r="X56" s="46" t="str">
        <f>W56</f>
        <v/>
      </c>
      <c r="Y56" s="46" t="str">
        <f>IF(OR(ISBLANK(Concentration_gg),ISERROR(Concentration_gg),Moisture_content=""),"",(100/(100-Moisture_content))*Concentration_gg)</f>
        <v/>
      </c>
      <c r="Z56" s="47" t="str">
        <f t="shared" si="1"/>
        <v/>
      </c>
      <c r="AA56" s="44"/>
    </row>
    <row r="57" spans="1:27" x14ac:dyDescent="0.3">
      <c r="A57" s="7"/>
      <c r="B57" s="3"/>
      <c r="C57" s="33"/>
      <c r="D57" s="31"/>
      <c r="E57" s="31"/>
      <c r="F57" s="31"/>
      <c r="G57" s="31"/>
      <c r="H57" s="31"/>
      <c r="I57" s="31"/>
      <c r="J57" s="5"/>
      <c r="K57" s="31" t="s">
        <v>16</v>
      </c>
      <c r="L57" s="36">
        <f>(G56-F56)-(A3_blank_ave-A2_blank_ave)</f>
        <v>0</v>
      </c>
      <c r="M57" s="37" t="str">
        <f>IF(OR(ISBLANK(F56),ISBLANK(G56),A2_blank_ave=0,A3_blank_ave=0),"",Change_absorbance)</f>
        <v/>
      </c>
      <c r="N57" s="38">
        <f>0.0726359*L57*I56/H56</f>
        <v>0</v>
      </c>
      <c r="O57" s="41" t="str">
        <f>IF(OR(ISBLANK(F56),ISBLANK(G56),A2_blank_ave=0,A3_blank_ave=0),"",Concentration_gL)</f>
        <v/>
      </c>
      <c r="P57" s="5"/>
      <c r="Q57" s="31"/>
      <c r="R57" s="38" t="e">
        <f>Concentration_gL*100/Q56</f>
        <v>#DIV/0!</v>
      </c>
      <c r="S57" s="41" t="str">
        <f t="shared" si="0"/>
        <v/>
      </c>
      <c r="T57" s="3"/>
      <c r="U57" s="31"/>
      <c r="V57" s="31"/>
      <c r="W57" s="43"/>
      <c r="X57" s="48"/>
      <c r="Y57" s="46" t="str">
        <f>IF(OR(ISBLANK(Concentration_gg),ISERROR(Concentration_gg),X56=""),"",(100/(100-X56))*Concentration_gg)</f>
        <v/>
      </c>
      <c r="Z57" s="49" t="str">
        <f t="shared" si="1"/>
        <v/>
      </c>
      <c r="AA57" s="44"/>
    </row>
    <row r="58" spans="1:27" x14ac:dyDescent="0.3">
      <c r="A58" s="7"/>
      <c r="B58" s="3"/>
      <c r="C58" s="32">
        <v>23</v>
      </c>
      <c r="D58" s="27"/>
      <c r="E58" s="29"/>
      <c r="F58" s="29"/>
      <c r="G58" s="29"/>
      <c r="H58" s="30">
        <v>0.2</v>
      </c>
      <c r="I58" s="27">
        <v>50</v>
      </c>
      <c r="J58" s="5"/>
      <c r="K58" s="28" t="s">
        <v>15</v>
      </c>
      <c r="L58" s="34">
        <f>(A2_sample-A1_sample)-(A2_blank_ave-A1_blank_ave)</f>
        <v>0</v>
      </c>
      <c r="M58" s="35" t="str">
        <f>IF(OR(ISBLANK(A1_sample),ISBLANK(A2_sample),A1_blank_ave=0,A2_blank_ave=0),"",Change_absorbance)</f>
        <v/>
      </c>
      <c r="N58" s="34">
        <f>0.072064*L58*Dilution/Sample_volume</f>
        <v>0</v>
      </c>
      <c r="O58" s="40" t="str">
        <f>IF(OR(ISBLANK(A1_sample),ISBLANK(A2_sample),A1_blank_ave=0,A2_blank_ave=0),"",Concentration_gL)</f>
        <v/>
      </c>
      <c r="P58" s="5"/>
      <c r="Q58" s="39"/>
      <c r="R58" s="34" t="e">
        <f>Concentration_gL*100/Sample_con_gL</f>
        <v>#DIV/0!</v>
      </c>
      <c r="S58" s="40" t="str">
        <f t="shared" si="0"/>
        <v/>
      </c>
      <c r="T58" s="3"/>
      <c r="U58" s="39"/>
      <c r="V58" s="39"/>
      <c r="W58" s="43" t="str">
        <f>IF(OR(ISBLANK(Sample__fresh__wieght__g),ISBLANK(Sample__dry_weight___g),Sample__fresh__wieght__g=0,Sample__dry_weight___g=0),"",100-((Sample__dry_weight___g/Sample__fresh__wieght__g)*100))</f>
        <v/>
      </c>
      <c r="X58" s="46" t="str">
        <f>W58</f>
        <v/>
      </c>
      <c r="Y58" s="46" t="str">
        <f>IF(OR(ISBLANK(Concentration_gg),ISERROR(Concentration_gg),Moisture_content=""),"",(100/(100-Moisture_content))*Concentration_gg)</f>
        <v/>
      </c>
      <c r="Z58" s="47" t="str">
        <f t="shared" si="1"/>
        <v/>
      </c>
      <c r="AA58" s="44"/>
    </row>
    <row r="59" spans="1:27" x14ac:dyDescent="0.3">
      <c r="A59" s="7"/>
      <c r="B59" s="3"/>
      <c r="C59" s="33"/>
      <c r="D59" s="31"/>
      <c r="E59" s="31"/>
      <c r="F59" s="31"/>
      <c r="G59" s="31"/>
      <c r="H59" s="31"/>
      <c r="I59" s="31"/>
      <c r="J59" s="5"/>
      <c r="K59" s="31" t="s">
        <v>16</v>
      </c>
      <c r="L59" s="36">
        <f>(G58-F58)-(A3_blank_ave-A2_blank_ave)</f>
        <v>0</v>
      </c>
      <c r="M59" s="37" t="str">
        <f>IF(OR(ISBLANK(F58),ISBLANK(G58),A2_blank_ave=0,A3_blank_ave=0),"",Change_absorbance)</f>
        <v/>
      </c>
      <c r="N59" s="38">
        <f>0.0726359*L59*I58/H58</f>
        <v>0</v>
      </c>
      <c r="O59" s="41" t="str">
        <f>IF(OR(ISBLANK(F58),ISBLANK(G58),A2_blank_ave=0,A3_blank_ave=0),"",Concentration_gL)</f>
        <v/>
      </c>
      <c r="P59" s="5"/>
      <c r="Q59" s="31"/>
      <c r="R59" s="38" t="e">
        <f>Concentration_gL*100/Q58</f>
        <v>#DIV/0!</v>
      </c>
      <c r="S59" s="41" t="str">
        <f t="shared" si="0"/>
        <v/>
      </c>
      <c r="T59" s="3"/>
      <c r="U59" s="31"/>
      <c r="V59" s="31"/>
      <c r="W59" s="43"/>
      <c r="X59" s="48"/>
      <c r="Y59" s="46" t="str">
        <f>IF(OR(ISBLANK(Concentration_gg),ISERROR(Concentration_gg),X58=""),"",(100/(100-X58))*Concentration_gg)</f>
        <v/>
      </c>
      <c r="Z59" s="49" t="str">
        <f t="shared" si="1"/>
        <v/>
      </c>
      <c r="AA59" s="44"/>
    </row>
    <row r="60" spans="1:27" x14ac:dyDescent="0.3">
      <c r="A60" s="7"/>
      <c r="B60" s="3"/>
      <c r="C60" s="32">
        <v>24</v>
      </c>
      <c r="D60" s="27"/>
      <c r="E60" s="29"/>
      <c r="F60" s="29"/>
      <c r="G60" s="29"/>
      <c r="H60" s="30">
        <v>0.2</v>
      </c>
      <c r="I60" s="27">
        <v>50</v>
      </c>
      <c r="J60" s="5"/>
      <c r="K60" s="28" t="s">
        <v>15</v>
      </c>
      <c r="L60" s="34">
        <f>(A2_sample-A1_sample)-(A2_blank_ave-A1_blank_ave)</f>
        <v>0</v>
      </c>
      <c r="M60" s="35" t="str">
        <f>IF(OR(ISBLANK(A1_sample),ISBLANK(A2_sample),A1_blank_ave=0,A2_blank_ave=0),"",Change_absorbance)</f>
        <v/>
      </c>
      <c r="N60" s="34">
        <f>0.072064*L60*Dilution/Sample_volume</f>
        <v>0</v>
      </c>
      <c r="O60" s="40" t="str">
        <f>IF(OR(ISBLANK(A1_sample),ISBLANK(A2_sample),A1_blank_ave=0,A2_blank_ave=0),"",Concentration_gL)</f>
        <v/>
      </c>
      <c r="P60" s="5"/>
      <c r="Q60" s="39"/>
      <c r="R60" s="34" t="e">
        <f>Concentration_gL*100/Sample_con_gL</f>
        <v>#DIV/0!</v>
      </c>
      <c r="S60" s="40" t="str">
        <f t="shared" si="0"/>
        <v/>
      </c>
      <c r="T60" s="3"/>
      <c r="U60" s="39"/>
      <c r="V60" s="39"/>
      <c r="W60" s="43" t="str">
        <f>IF(OR(ISBLANK(Sample__fresh__wieght__g),ISBLANK(Sample__dry_weight___g),Sample__fresh__wieght__g=0,Sample__dry_weight___g=0),"",100-((Sample__dry_weight___g/Sample__fresh__wieght__g)*100))</f>
        <v/>
      </c>
      <c r="X60" s="46" t="str">
        <f>W60</f>
        <v/>
      </c>
      <c r="Y60" s="46" t="str">
        <f>IF(OR(ISBLANK(Concentration_gg),ISERROR(Concentration_gg),Moisture_content=""),"",(100/(100-Moisture_content))*Concentration_gg)</f>
        <v/>
      </c>
      <c r="Z60" s="47" t="str">
        <f t="shared" si="1"/>
        <v/>
      </c>
      <c r="AA60" s="44"/>
    </row>
    <row r="61" spans="1:27" x14ac:dyDescent="0.3">
      <c r="A61" s="7"/>
      <c r="B61" s="3"/>
      <c r="C61" s="33"/>
      <c r="D61" s="31"/>
      <c r="E61" s="31"/>
      <c r="F61" s="31"/>
      <c r="G61" s="31"/>
      <c r="H61" s="31"/>
      <c r="I61" s="31"/>
      <c r="J61" s="5"/>
      <c r="K61" s="31" t="s">
        <v>16</v>
      </c>
      <c r="L61" s="36">
        <f>(G60-F60)-(A3_blank_ave-A2_blank_ave)</f>
        <v>0</v>
      </c>
      <c r="M61" s="37" t="str">
        <f>IF(OR(ISBLANK(F60),ISBLANK(G60),A2_blank_ave=0,A3_blank_ave=0),"",Change_absorbance)</f>
        <v/>
      </c>
      <c r="N61" s="38">
        <f>0.0726359*L61*I60/H60</f>
        <v>0</v>
      </c>
      <c r="O61" s="41" t="str">
        <f>IF(OR(ISBLANK(F60),ISBLANK(G60),A2_blank_ave=0,A3_blank_ave=0),"",Concentration_gL)</f>
        <v/>
      </c>
      <c r="P61" s="5"/>
      <c r="Q61" s="31"/>
      <c r="R61" s="38" t="e">
        <f>Concentration_gL*100/Q60</f>
        <v>#DIV/0!</v>
      </c>
      <c r="S61" s="41" t="str">
        <f t="shared" si="0"/>
        <v/>
      </c>
      <c r="T61" s="3"/>
      <c r="U61" s="31"/>
      <c r="V61" s="31"/>
      <c r="W61" s="43"/>
      <c r="X61" s="48"/>
      <c r="Y61" s="46" t="str">
        <f>IF(OR(ISBLANK(Concentration_gg),ISERROR(Concentration_gg),X60=""),"",(100/(100-X60))*Concentration_gg)</f>
        <v/>
      </c>
      <c r="Z61" s="49" t="str">
        <f t="shared" si="1"/>
        <v/>
      </c>
      <c r="AA61" s="44"/>
    </row>
    <row r="62" spans="1:27" x14ac:dyDescent="0.3">
      <c r="A62" s="7"/>
      <c r="B62" s="3"/>
      <c r="C62" s="32">
        <v>25</v>
      </c>
      <c r="D62" s="27"/>
      <c r="E62" s="29"/>
      <c r="F62" s="29"/>
      <c r="G62" s="29"/>
      <c r="H62" s="30">
        <v>0.2</v>
      </c>
      <c r="I62" s="27">
        <v>50</v>
      </c>
      <c r="J62" s="5"/>
      <c r="K62" s="28" t="s">
        <v>15</v>
      </c>
      <c r="L62" s="34">
        <f>(A2_sample-A1_sample)-(A2_blank_ave-A1_blank_ave)</f>
        <v>0</v>
      </c>
      <c r="M62" s="35" t="str">
        <f>IF(OR(ISBLANK(A1_sample),ISBLANK(A2_sample),A1_blank_ave=0,A2_blank_ave=0),"",Change_absorbance)</f>
        <v/>
      </c>
      <c r="N62" s="34">
        <f>0.072064*L62*Dilution/Sample_volume</f>
        <v>0</v>
      </c>
      <c r="O62" s="40" t="str">
        <f>IF(OR(ISBLANK(A1_sample),ISBLANK(A2_sample),A1_blank_ave=0,A2_blank_ave=0),"",Concentration_gL)</f>
        <v/>
      </c>
      <c r="P62" s="5"/>
      <c r="Q62" s="39"/>
      <c r="R62" s="34" t="e">
        <f>Concentration_gL*100/Sample_con_gL</f>
        <v>#DIV/0!</v>
      </c>
      <c r="S62" s="40" t="str">
        <f t="shared" si="0"/>
        <v/>
      </c>
      <c r="T62" s="3"/>
      <c r="U62" s="39"/>
      <c r="V62" s="39"/>
      <c r="W62" s="43" t="str">
        <f>IF(OR(ISBLANK(Sample__fresh__wieght__g),ISBLANK(Sample__dry_weight___g),Sample__fresh__wieght__g=0,Sample__dry_weight___g=0),"",100-((Sample__dry_weight___g/Sample__fresh__wieght__g)*100))</f>
        <v/>
      </c>
      <c r="X62" s="46" t="str">
        <f>W62</f>
        <v/>
      </c>
      <c r="Y62" s="46" t="str">
        <f>IF(OR(ISBLANK(Concentration_gg),ISERROR(Concentration_gg),Moisture_content=""),"",(100/(100-Moisture_content))*Concentration_gg)</f>
        <v/>
      </c>
      <c r="Z62" s="47" t="str">
        <f t="shared" si="1"/>
        <v/>
      </c>
      <c r="AA62" s="44"/>
    </row>
    <row r="63" spans="1:27" x14ac:dyDescent="0.3">
      <c r="A63" s="7"/>
      <c r="B63" s="3"/>
      <c r="C63" s="33"/>
      <c r="D63" s="31"/>
      <c r="E63" s="31"/>
      <c r="F63" s="31"/>
      <c r="G63" s="31"/>
      <c r="H63" s="31"/>
      <c r="I63" s="31"/>
      <c r="J63" s="5"/>
      <c r="K63" s="31" t="s">
        <v>16</v>
      </c>
      <c r="L63" s="36">
        <f>(G62-F62)-(A3_blank_ave-A2_blank_ave)</f>
        <v>0</v>
      </c>
      <c r="M63" s="37" t="str">
        <f>IF(OR(ISBLANK(F62),ISBLANK(G62),A2_blank_ave=0,A3_blank_ave=0),"",Change_absorbance)</f>
        <v/>
      </c>
      <c r="N63" s="38">
        <f>0.0726359*L63*I62/H62</f>
        <v>0</v>
      </c>
      <c r="O63" s="41" t="str">
        <f>IF(OR(ISBLANK(F62),ISBLANK(G62),A2_blank_ave=0,A3_blank_ave=0),"",Concentration_gL)</f>
        <v/>
      </c>
      <c r="P63" s="5"/>
      <c r="Q63" s="31"/>
      <c r="R63" s="38" t="e">
        <f>Concentration_gL*100/Q62</f>
        <v>#DIV/0!</v>
      </c>
      <c r="S63" s="41" t="str">
        <f t="shared" si="0"/>
        <v/>
      </c>
      <c r="T63" s="3"/>
      <c r="U63" s="31"/>
      <c r="V63" s="31"/>
      <c r="W63" s="43"/>
      <c r="X63" s="48"/>
      <c r="Y63" s="46" t="str">
        <f>IF(OR(ISBLANK(Concentration_gg),ISERROR(Concentration_gg),X62=""),"",(100/(100-X62))*Concentration_gg)</f>
        <v/>
      </c>
      <c r="Z63" s="49" t="str">
        <f t="shared" si="1"/>
        <v/>
      </c>
      <c r="AA63" s="44"/>
    </row>
    <row r="64" spans="1:27" x14ac:dyDescent="0.3">
      <c r="A64" s="7"/>
      <c r="B64" s="3"/>
      <c r="C64" s="32">
        <v>26</v>
      </c>
      <c r="D64" s="27"/>
      <c r="E64" s="29"/>
      <c r="F64" s="29"/>
      <c r="G64" s="29"/>
      <c r="H64" s="30">
        <v>0.2</v>
      </c>
      <c r="I64" s="27">
        <v>50</v>
      </c>
      <c r="J64" s="5"/>
      <c r="K64" s="28" t="s">
        <v>15</v>
      </c>
      <c r="L64" s="34">
        <f>(A2_sample-A1_sample)-(A2_blank_ave-A1_blank_ave)</f>
        <v>0</v>
      </c>
      <c r="M64" s="35" t="str">
        <f>IF(OR(ISBLANK(A1_sample),ISBLANK(A2_sample),A1_blank_ave=0,A2_blank_ave=0),"",Change_absorbance)</f>
        <v/>
      </c>
      <c r="N64" s="34">
        <f>0.072064*L64*Dilution/Sample_volume</f>
        <v>0</v>
      </c>
      <c r="O64" s="40" t="str">
        <f>IF(OR(ISBLANK(A1_sample),ISBLANK(A2_sample),A1_blank_ave=0,A2_blank_ave=0),"",Concentration_gL)</f>
        <v/>
      </c>
      <c r="P64" s="5"/>
      <c r="Q64" s="39"/>
      <c r="R64" s="34" t="e">
        <f>Concentration_gL*100/Sample_con_gL</f>
        <v>#DIV/0!</v>
      </c>
      <c r="S64" s="40" t="str">
        <f t="shared" si="0"/>
        <v/>
      </c>
      <c r="T64" s="3"/>
      <c r="U64" s="39"/>
      <c r="V64" s="39"/>
      <c r="W64" s="43" t="str">
        <f>IF(OR(ISBLANK(Sample__fresh__wieght__g),ISBLANK(Sample__dry_weight___g),Sample__fresh__wieght__g=0,Sample__dry_weight___g=0),"",100-((Sample__dry_weight___g/Sample__fresh__wieght__g)*100))</f>
        <v/>
      </c>
      <c r="X64" s="46" t="str">
        <f>W64</f>
        <v/>
      </c>
      <c r="Y64" s="46" t="str">
        <f>IF(OR(ISBLANK(Concentration_gg),ISERROR(Concentration_gg),Moisture_content=""),"",(100/(100-Moisture_content))*Concentration_gg)</f>
        <v/>
      </c>
      <c r="Z64" s="47" t="str">
        <f t="shared" si="1"/>
        <v/>
      </c>
      <c r="AA64" s="44"/>
    </row>
    <row r="65" spans="1:27" x14ac:dyDescent="0.3">
      <c r="A65" s="7"/>
      <c r="B65" s="3"/>
      <c r="C65" s="33"/>
      <c r="D65" s="31"/>
      <c r="E65" s="31"/>
      <c r="F65" s="31"/>
      <c r="G65" s="31"/>
      <c r="H65" s="31"/>
      <c r="I65" s="31"/>
      <c r="J65" s="5"/>
      <c r="K65" s="31" t="s">
        <v>16</v>
      </c>
      <c r="L65" s="36">
        <f>(G64-F64)-(A3_blank_ave-A2_blank_ave)</f>
        <v>0</v>
      </c>
      <c r="M65" s="37" t="str">
        <f>IF(OR(ISBLANK(F64),ISBLANK(G64),A2_blank_ave=0,A3_blank_ave=0),"",Change_absorbance)</f>
        <v/>
      </c>
      <c r="N65" s="38">
        <f>0.0726359*L65*I64/H64</f>
        <v>0</v>
      </c>
      <c r="O65" s="41" t="str">
        <f>IF(OR(ISBLANK(F64),ISBLANK(G64),A2_blank_ave=0,A3_blank_ave=0),"",Concentration_gL)</f>
        <v/>
      </c>
      <c r="P65" s="5"/>
      <c r="Q65" s="31"/>
      <c r="R65" s="38" t="e">
        <f>Concentration_gL*100/Q64</f>
        <v>#DIV/0!</v>
      </c>
      <c r="S65" s="41" t="str">
        <f t="shared" si="0"/>
        <v/>
      </c>
      <c r="T65" s="3"/>
      <c r="U65" s="31"/>
      <c r="V65" s="31"/>
      <c r="W65" s="43"/>
      <c r="X65" s="48"/>
      <c r="Y65" s="46" t="str">
        <f>IF(OR(ISBLANK(Concentration_gg),ISERROR(Concentration_gg),X64=""),"",(100/(100-X64))*Concentration_gg)</f>
        <v/>
      </c>
      <c r="Z65" s="49" t="str">
        <f t="shared" si="1"/>
        <v/>
      </c>
      <c r="AA65" s="44"/>
    </row>
    <row r="66" spans="1:27" x14ac:dyDescent="0.3">
      <c r="A66" s="7"/>
      <c r="B66" s="3"/>
      <c r="C66" s="32">
        <v>27</v>
      </c>
      <c r="D66" s="27"/>
      <c r="E66" s="29"/>
      <c r="F66" s="29"/>
      <c r="G66" s="29"/>
      <c r="H66" s="30">
        <v>0.2</v>
      </c>
      <c r="I66" s="27">
        <v>50</v>
      </c>
      <c r="J66" s="5"/>
      <c r="K66" s="28" t="s">
        <v>15</v>
      </c>
      <c r="L66" s="34">
        <f>(A2_sample-A1_sample)-(A2_blank_ave-A1_blank_ave)</f>
        <v>0</v>
      </c>
      <c r="M66" s="35" t="str">
        <f>IF(OR(ISBLANK(A1_sample),ISBLANK(A2_sample),A1_blank_ave=0,A2_blank_ave=0),"",Change_absorbance)</f>
        <v/>
      </c>
      <c r="N66" s="34">
        <f>0.072064*L66*Dilution/Sample_volume</f>
        <v>0</v>
      </c>
      <c r="O66" s="40" t="str">
        <f>IF(OR(ISBLANK(A1_sample),ISBLANK(A2_sample),A1_blank_ave=0,A2_blank_ave=0),"",Concentration_gL)</f>
        <v/>
      </c>
      <c r="P66" s="5"/>
      <c r="Q66" s="39"/>
      <c r="R66" s="34" t="e">
        <f>Concentration_gL*100/Sample_con_gL</f>
        <v>#DIV/0!</v>
      </c>
      <c r="S66" s="40" t="str">
        <f t="shared" si="0"/>
        <v/>
      </c>
      <c r="T66" s="3"/>
      <c r="U66" s="39"/>
      <c r="V66" s="39"/>
      <c r="W66" s="43" t="str">
        <f>IF(OR(ISBLANK(Sample__fresh__wieght__g),ISBLANK(Sample__dry_weight___g),Sample__fresh__wieght__g=0,Sample__dry_weight___g=0),"",100-((Sample__dry_weight___g/Sample__fresh__wieght__g)*100))</f>
        <v/>
      </c>
      <c r="X66" s="46" t="str">
        <f>W66</f>
        <v/>
      </c>
      <c r="Y66" s="46" t="str">
        <f>IF(OR(ISBLANK(Concentration_gg),ISERROR(Concentration_gg),Moisture_content=""),"",(100/(100-Moisture_content))*Concentration_gg)</f>
        <v/>
      </c>
      <c r="Z66" s="47" t="str">
        <f t="shared" si="1"/>
        <v/>
      </c>
      <c r="AA66" s="44"/>
    </row>
    <row r="67" spans="1:27" x14ac:dyDescent="0.3">
      <c r="A67" s="7"/>
      <c r="B67" s="3"/>
      <c r="C67" s="33"/>
      <c r="D67" s="31"/>
      <c r="E67" s="31"/>
      <c r="F67" s="31"/>
      <c r="G67" s="31"/>
      <c r="H67" s="31"/>
      <c r="I67" s="31"/>
      <c r="J67" s="5"/>
      <c r="K67" s="31" t="s">
        <v>16</v>
      </c>
      <c r="L67" s="36">
        <f>(G66-F66)-(A3_blank_ave-A2_blank_ave)</f>
        <v>0</v>
      </c>
      <c r="M67" s="37" t="str">
        <f>IF(OR(ISBLANK(F66),ISBLANK(G66),A2_blank_ave=0,A3_blank_ave=0),"",Change_absorbance)</f>
        <v/>
      </c>
      <c r="N67" s="38">
        <f>0.0726359*L67*I66/H66</f>
        <v>0</v>
      </c>
      <c r="O67" s="41" t="str">
        <f>IF(OR(ISBLANK(F66),ISBLANK(G66),A2_blank_ave=0,A3_blank_ave=0),"",Concentration_gL)</f>
        <v/>
      </c>
      <c r="P67" s="5"/>
      <c r="Q67" s="31"/>
      <c r="R67" s="38" t="e">
        <f>Concentration_gL*100/Q66</f>
        <v>#DIV/0!</v>
      </c>
      <c r="S67" s="41" t="str">
        <f t="shared" si="0"/>
        <v/>
      </c>
      <c r="T67" s="3"/>
      <c r="U67" s="31"/>
      <c r="V67" s="31"/>
      <c r="W67" s="43"/>
      <c r="X67" s="48"/>
      <c r="Y67" s="46" t="str">
        <f>IF(OR(ISBLANK(Concentration_gg),ISERROR(Concentration_gg),X66=""),"",(100/(100-X66))*Concentration_gg)</f>
        <v/>
      </c>
      <c r="Z67" s="49" t="str">
        <f t="shared" si="1"/>
        <v/>
      </c>
      <c r="AA67" s="44"/>
    </row>
    <row r="68" spans="1:27" x14ac:dyDescent="0.3">
      <c r="A68" s="7"/>
      <c r="B68" s="3"/>
      <c r="C68" s="32">
        <v>28</v>
      </c>
      <c r="D68" s="27"/>
      <c r="E68" s="29"/>
      <c r="F68" s="29"/>
      <c r="G68" s="29"/>
      <c r="H68" s="30">
        <v>0.2</v>
      </c>
      <c r="I68" s="27">
        <v>50</v>
      </c>
      <c r="J68" s="5"/>
      <c r="K68" s="28" t="s">
        <v>15</v>
      </c>
      <c r="L68" s="34">
        <f>(A2_sample-A1_sample)-(A2_blank_ave-A1_blank_ave)</f>
        <v>0</v>
      </c>
      <c r="M68" s="35" t="str">
        <f>IF(OR(ISBLANK(A1_sample),ISBLANK(A2_sample),A1_blank_ave=0,A2_blank_ave=0),"",Change_absorbance)</f>
        <v/>
      </c>
      <c r="N68" s="34">
        <f>0.072064*L68*Dilution/Sample_volume</f>
        <v>0</v>
      </c>
      <c r="O68" s="40" t="str">
        <f>IF(OR(ISBLANK(A1_sample),ISBLANK(A2_sample),A1_blank_ave=0,A2_blank_ave=0),"",Concentration_gL)</f>
        <v/>
      </c>
      <c r="P68" s="5"/>
      <c r="Q68" s="39"/>
      <c r="R68" s="34" t="e">
        <f>Concentration_gL*100/Sample_con_gL</f>
        <v>#DIV/0!</v>
      </c>
      <c r="S68" s="40" t="str">
        <f t="shared" si="0"/>
        <v/>
      </c>
      <c r="T68" s="3"/>
      <c r="U68" s="39"/>
      <c r="V68" s="39"/>
      <c r="W68" s="43" t="str">
        <f>IF(OR(ISBLANK(Sample__fresh__wieght__g),ISBLANK(Sample__dry_weight___g),Sample__fresh__wieght__g=0,Sample__dry_weight___g=0),"",100-((Sample__dry_weight___g/Sample__fresh__wieght__g)*100))</f>
        <v/>
      </c>
      <c r="X68" s="46" t="str">
        <f>W68</f>
        <v/>
      </c>
      <c r="Y68" s="46" t="str">
        <f>IF(OR(ISBLANK(Concentration_gg),ISERROR(Concentration_gg),Moisture_content=""),"",(100/(100-Moisture_content))*Concentration_gg)</f>
        <v/>
      </c>
      <c r="Z68" s="47" t="str">
        <f t="shared" si="1"/>
        <v/>
      </c>
      <c r="AA68" s="44"/>
    </row>
    <row r="69" spans="1:27" x14ac:dyDescent="0.3">
      <c r="A69" s="7"/>
      <c r="B69" s="3"/>
      <c r="C69" s="33"/>
      <c r="D69" s="31"/>
      <c r="E69" s="31"/>
      <c r="F69" s="31"/>
      <c r="G69" s="31"/>
      <c r="H69" s="31"/>
      <c r="I69" s="31"/>
      <c r="J69" s="5"/>
      <c r="K69" s="31" t="s">
        <v>16</v>
      </c>
      <c r="L69" s="36">
        <f>(G68-F68)-(A3_blank_ave-A2_blank_ave)</f>
        <v>0</v>
      </c>
      <c r="M69" s="37" t="str">
        <f>IF(OR(ISBLANK(F68),ISBLANK(G68),A2_blank_ave=0,A3_blank_ave=0),"",Change_absorbance)</f>
        <v/>
      </c>
      <c r="N69" s="38">
        <f>0.0726359*L69*I68/H68</f>
        <v>0</v>
      </c>
      <c r="O69" s="41" t="str">
        <f>IF(OR(ISBLANK(F68),ISBLANK(G68),A2_blank_ave=0,A3_blank_ave=0),"",Concentration_gL)</f>
        <v/>
      </c>
      <c r="P69" s="5"/>
      <c r="Q69" s="31"/>
      <c r="R69" s="38" t="e">
        <f>Concentration_gL*100/Q68</f>
        <v>#DIV/0!</v>
      </c>
      <c r="S69" s="41" t="str">
        <f t="shared" si="0"/>
        <v/>
      </c>
      <c r="T69" s="3"/>
      <c r="U69" s="31"/>
      <c r="V69" s="31"/>
      <c r="W69" s="43"/>
      <c r="X69" s="48"/>
      <c r="Y69" s="46" t="str">
        <f>IF(OR(ISBLANK(Concentration_gg),ISERROR(Concentration_gg),X68=""),"",(100/(100-X68))*Concentration_gg)</f>
        <v/>
      </c>
      <c r="Z69" s="49" t="str">
        <f t="shared" si="1"/>
        <v/>
      </c>
      <c r="AA69" s="44"/>
    </row>
    <row r="70" spans="1:27" x14ac:dyDescent="0.3">
      <c r="A70" s="7"/>
      <c r="B70" s="3"/>
      <c r="C70" s="32">
        <v>29</v>
      </c>
      <c r="D70" s="27"/>
      <c r="E70" s="29"/>
      <c r="F70" s="29"/>
      <c r="G70" s="29"/>
      <c r="H70" s="30">
        <v>0.2</v>
      </c>
      <c r="I70" s="27">
        <v>50</v>
      </c>
      <c r="J70" s="5"/>
      <c r="K70" s="28" t="s">
        <v>15</v>
      </c>
      <c r="L70" s="34">
        <f>(A2_sample-A1_sample)-(A2_blank_ave-A1_blank_ave)</f>
        <v>0</v>
      </c>
      <c r="M70" s="35" t="str">
        <f>IF(OR(ISBLANK(A1_sample),ISBLANK(A2_sample),A1_blank_ave=0,A2_blank_ave=0),"",Change_absorbance)</f>
        <v/>
      </c>
      <c r="N70" s="34">
        <f>0.072064*L70*Dilution/Sample_volume</f>
        <v>0</v>
      </c>
      <c r="O70" s="40" t="str">
        <f>IF(OR(ISBLANK(A1_sample),ISBLANK(A2_sample),A1_blank_ave=0,A2_blank_ave=0),"",Concentration_gL)</f>
        <v/>
      </c>
      <c r="P70" s="5"/>
      <c r="Q70" s="39"/>
      <c r="R70" s="34" t="e">
        <f>Concentration_gL*100/Sample_con_gL</f>
        <v>#DIV/0!</v>
      </c>
      <c r="S70" s="40" t="str">
        <f t="shared" si="0"/>
        <v/>
      </c>
      <c r="T70" s="3"/>
      <c r="U70" s="39"/>
      <c r="V70" s="39"/>
      <c r="W70" s="43" t="str">
        <f>IF(OR(ISBLANK(Sample__fresh__wieght__g),ISBLANK(Sample__dry_weight___g),Sample__fresh__wieght__g=0,Sample__dry_weight___g=0),"",100-((Sample__dry_weight___g/Sample__fresh__wieght__g)*100))</f>
        <v/>
      </c>
      <c r="X70" s="46" t="str">
        <f>W70</f>
        <v/>
      </c>
      <c r="Y70" s="46" t="str">
        <f>IF(OR(ISBLANK(Concentration_gg),ISERROR(Concentration_gg),Moisture_content=""),"",(100/(100-Moisture_content))*Concentration_gg)</f>
        <v/>
      </c>
      <c r="Z70" s="47" t="str">
        <f t="shared" si="1"/>
        <v/>
      </c>
      <c r="AA70" s="44"/>
    </row>
    <row r="71" spans="1:27" x14ac:dyDescent="0.3">
      <c r="A71" s="7"/>
      <c r="B71" s="3"/>
      <c r="C71" s="33"/>
      <c r="D71" s="31"/>
      <c r="E71" s="31"/>
      <c r="F71" s="31"/>
      <c r="G71" s="31"/>
      <c r="H71" s="31"/>
      <c r="I71" s="31"/>
      <c r="J71" s="5"/>
      <c r="K71" s="31" t="s">
        <v>16</v>
      </c>
      <c r="L71" s="36">
        <f>(G70-F70)-(A3_blank_ave-A2_blank_ave)</f>
        <v>0</v>
      </c>
      <c r="M71" s="37" t="str">
        <f>IF(OR(ISBLANK(F70),ISBLANK(G70),A2_blank_ave=0,A3_blank_ave=0),"",Change_absorbance)</f>
        <v/>
      </c>
      <c r="N71" s="38">
        <f>0.0726359*L71*I70/H70</f>
        <v>0</v>
      </c>
      <c r="O71" s="41" t="str">
        <f>IF(OR(ISBLANK(F70),ISBLANK(G70),A2_blank_ave=0,A3_blank_ave=0),"",Concentration_gL)</f>
        <v/>
      </c>
      <c r="P71" s="5"/>
      <c r="Q71" s="31"/>
      <c r="R71" s="38" t="e">
        <f>Concentration_gL*100/Q70</f>
        <v>#DIV/0!</v>
      </c>
      <c r="S71" s="41" t="str">
        <f t="shared" si="0"/>
        <v/>
      </c>
      <c r="T71" s="3"/>
      <c r="U71" s="31"/>
      <c r="V71" s="31"/>
      <c r="W71" s="43"/>
      <c r="X71" s="48"/>
      <c r="Y71" s="46" t="str">
        <f>IF(OR(ISBLANK(Concentration_gg),ISERROR(Concentration_gg),X70=""),"",(100/(100-X70))*Concentration_gg)</f>
        <v/>
      </c>
      <c r="Z71" s="49" t="str">
        <f t="shared" si="1"/>
        <v/>
      </c>
      <c r="AA71" s="44"/>
    </row>
    <row r="72" spans="1:27" x14ac:dyDescent="0.3">
      <c r="A72" s="7"/>
      <c r="B72" s="3"/>
      <c r="C72" s="32">
        <v>30</v>
      </c>
      <c r="D72" s="27"/>
      <c r="E72" s="29"/>
      <c r="F72" s="29"/>
      <c r="G72" s="29"/>
      <c r="H72" s="30">
        <v>0.2</v>
      </c>
      <c r="I72" s="27">
        <v>50</v>
      </c>
      <c r="J72" s="5"/>
      <c r="K72" s="28" t="s">
        <v>15</v>
      </c>
      <c r="L72" s="34">
        <f>(A2_sample-A1_sample)-(A2_blank_ave-A1_blank_ave)</f>
        <v>0</v>
      </c>
      <c r="M72" s="35" t="str">
        <f>IF(OR(ISBLANK(A1_sample),ISBLANK(A2_sample),A1_blank_ave=0,A2_blank_ave=0),"",Change_absorbance)</f>
        <v/>
      </c>
      <c r="N72" s="34">
        <f>0.072064*L72*Dilution/Sample_volume</f>
        <v>0</v>
      </c>
      <c r="O72" s="40" t="str">
        <f>IF(OR(ISBLANK(A1_sample),ISBLANK(A2_sample),A1_blank_ave=0,A2_blank_ave=0),"",Concentration_gL)</f>
        <v/>
      </c>
      <c r="P72" s="5"/>
      <c r="Q72" s="39"/>
      <c r="R72" s="34" t="e">
        <f>Concentration_gL*100/Sample_con_gL</f>
        <v>#DIV/0!</v>
      </c>
      <c r="S72" s="40" t="str">
        <f t="shared" si="0"/>
        <v/>
      </c>
      <c r="T72" s="3"/>
      <c r="U72" s="39"/>
      <c r="V72" s="39"/>
      <c r="W72" s="43" t="str">
        <f>IF(OR(ISBLANK(Sample__fresh__wieght__g),ISBLANK(Sample__dry_weight___g),Sample__fresh__wieght__g=0,Sample__dry_weight___g=0),"",100-((Sample__dry_weight___g/Sample__fresh__wieght__g)*100))</f>
        <v/>
      </c>
      <c r="X72" s="46" t="str">
        <f>W72</f>
        <v/>
      </c>
      <c r="Y72" s="46" t="str">
        <f>IF(OR(ISBLANK(Concentration_gg),ISERROR(Concentration_gg),Moisture_content=""),"",(100/(100-Moisture_content))*Concentration_gg)</f>
        <v/>
      </c>
      <c r="Z72" s="47" t="str">
        <f t="shared" si="1"/>
        <v/>
      </c>
      <c r="AA72" s="44"/>
    </row>
    <row r="73" spans="1:27" x14ac:dyDescent="0.3">
      <c r="A73" s="7"/>
      <c r="B73" s="3"/>
      <c r="C73" s="33"/>
      <c r="D73" s="31"/>
      <c r="E73" s="31"/>
      <c r="F73" s="31"/>
      <c r="G73" s="31"/>
      <c r="H73" s="31"/>
      <c r="I73" s="31"/>
      <c r="J73" s="5"/>
      <c r="K73" s="31" t="s">
        <v>16</v>
      </c>
      <c r="L73" s="36">
        <f>(G72-F72)-(A3_blank_ave-A2_blank_ave)</f>
        <v>0</v>
      </c>
      <c r="M73" s="37" t="str">
        <f>IF(OR(ISBLANK(F72),ISBLANK(G72),A2_blank_ave=0,A3_blank_ave=0),"",Change_absorbance)</f>
        <v/>
      </c>
      <c r="N73" s="38">
        <f>0.0726359*L73*I72/H72</f>
        <v>0</v>
      </c>
      <c r="O73" s="41" t="str">
        <f>IF(OR(ISBLANK(F72),ISBLANK(G72),A2_blank_ave=0,A3_blank_ave=0),"",Concentration_gL)</f>
        <v/>
      </c>
      <c r="P73" s="5"/>
      <c r="Q73" s="31"/>
      <c r="R73" s="38" t="e">
        <f>Concentration_gL*100/Q72</f>
        <v>#DIV/0!</v>
      </c>
      <c r="S73" s="41" t="str">
        <f t="shared" si="0"/>
        <v/>
      </c>
      <c r="T73" s="3"/>
      <c r="U73" s="31"/>
      <c r="V73" s="31"/>
      <c r="W73" s="43"/>
      <c r="X73" s="48"/>
      <c r="Y73" s="46" t="str">
        <f>IF(OR(ISBLANK(Concentration_gg),ISERROR(Concentration_gg),X72=""),"",(100/(100-X72))*Concentration_gg)</f>
        <v/>
      </c>
      <c r="Z73" s="49" t="str">
        <f t="shared" si="1"/>
        <v/>
      </c>
      <c r="AA73" s="44"/>
    </row>
    <row r="74" spans="1:27" x14ac:dyDescent="0.3">
      <c r="A74" s="7"/>
      <c r="B74" s="3"/>
      <c r="C74" s="32">
        <v>31</v>
      </c>
      <c r="D74" s="27"/>
      <c r="E74" s="29"/>
      <c r="F74" s="29"/>
      <c r="G74" s="29"/>
      <c r="H74" s="30">
        <v>0.2</v>
      </c>
      <c r="I74" s="27">
        <v>50</v>
      </c>
      <c r="J74" s="5"/>
      <c r="K74" s="28" t="s">
        <v>15</v>
      </c>
      <c r="L74" s="34">
        <f>(A2_sample-A1_sample)-(A2_blank_ave-A1_blank_ave)</f>
        <v>0</v>
      </c>
      <c r="M74" s="35" t="str">
        <f>IF(OR(ISBLANK(A1_sample),ISBLANK(A2_sample),A1_blank_ave=0,A2_blank_ave=0),"",Change_absorbance)</f>
        <v/>
      </c>
      <c r="N74" s="34">
        <f>0.072064*L74*Dilution/Sample_volume</f>
        <v>0</v>
      </c>
      <c r="O74" s="40" t="str">
        <f>IF(OR(ISBLANK(A1_sample),ISBLANK(A2_sample),A1_blank_ave=0,A2_blank_ave=0),"",Concentration_gL)</f>
        <v/>
      </c>
      <c r="P74" s="5"/>
      <c r="Q74" s="39"/>
      <c r="R74" s="34" t="e">
        <f>Concentration_gL*100/Sample_con_gL</f>
        <v>#DIV/0!</v>
      </c>
      <c r="S74" s="40" t="str">
        <f>IF(ISERROR(Concentration_gg),"",Concentration_gg)</f>
        <v/>
      </c>
      <c r="T74" s="3"/>
      <c r="U74" s="39"/>
      <c r="V74" s="39"/>
      <c r="W74" s="43" t="str">
        <f>IF(OR(ISBLANK(Sample__fresh__wieght__g),ISBLANK(Sample__dry_weight___g),Sample__fresh__wieght__g=0,Sample__dry_weight___g=0),"",100-((Sample__dry_weight___g/Sample__fresh__wieght__g)*100))</f>
        <v/>
      </c>
      <c r="X74" s="46" t="str">
        <f>W74</f>
        <v/>
      </c>
      <c r="Y74" s="46" t="str">
        <f>IF(OR(ISBLANK(Concentration_gg),ISERROR(Concentration_gg),Moisture_content=""),"",(100/(100-Moisture_content))*Concentration_gg)</f>
        <v/>
      </c>
      <c r="Z74" s="47" t="str">
        <f t="shared" si="1"/>
        <v/>
      </c>
      <c r="AA74" s="44"/>
    </row>
    <row r="75" spans="1:27" x14ac:dyDescent="0.3">
      <c r="A75" s="7"/>
      <c r="B75" s="3"/>
      <c r="C75" s="33"/>
      <c r="D75" s="31"/>
      <c r="E75" s="31"/>
      <c r="F75" s="31"/>
      <c r="G75" s="31"/>
      <c r="H75" s="31"/>
      <c r="I75" s="31"/>
      <c r="J75" s="5"/>
      <c r="K75" s="31" t="s">
        <v>16</v>
      </c>
      <c r="L75" s="36">
        <f>(G74-F74)-(A3_blank_ave-A2_blank_ave)</f>
        <v>0</v>
      </c>
      <c r="M75" s="37" t="str">
        <f>IF(OR(ISBLANK(F74),ISBLANK(G74),A2_blank_ave=0,A3_blank_ave=0),"",Change_absorbance)</f>
        <v/>
      </c>
      <c r="N75" s="38">
        <f>0.0726359*L75*I74/H74</f>
        <v>0</v>
      </c>
      <c r="O75" s="41" t="str">
        <f>IF(OR(ISBLANK(F74),ISBLANK(G74),A2_blank_ave=0,A3_blank_ave=0),"",Concentration_gL)</f>
        <v/>
      </c>
      <c r="P75" s="5"/>
      <c r="Q75" s="31"/>
      <c r="R75" s="38" t="e">
        <f>Concentration_gL*100/Q74</f>
        <v>#DIV/0!</v>
      </c>
      <c r="S75" s="41" t="str">
        <f t="shared" si="0"/>
        <v/>
      </c>
      <c r="T75" s="3"/>
      <c r="U75" s="31"/>
      <c r="V75" s="31"/>
      <c r="W75" s="43"/>
      <c r="X75" s="48"/>
      <c r="Y75" s="46" t="str">
        <f>IF(OR(ISBLANK(Concentration_gg),ISERROR(Concentration_gg),X74=""),"",(100/(100-X74))*Concentration_gg)</f>
        <v/>
      </c>
      <c r="Z75" s="49" t="str">
        <f t="shared" si="1"/>
        <v/>
      </c>
      <c r="AA75" s="44"/>
    </row>
    <row r="76" spans="1:27" x14ac:dyDescent="0.3">
      <c r="A76" s="7"/>
      <c r="B76" s="3"/>
      <c r="C76" s="32">
        <v>32</v>
      </c>
      <c r="D76" s="27"/>
      <c r="E76" s="29"/>
      <c r="F76" s="29"/>
      <c r="G76" s="29"/>
      <c r="H76" s="30">
        <v>0.2</v>
      </c>
      <c r="I76" s="27">
        <v>50</v>
      </c>
      <c r="J76" s="5"/>
      <c r="K76" s="28" t="s">
        <v>15</v>
      </c>
      <c r="L76" s="34">
        <f>(A2_sample-A1_sample)-(A2_blank_ave-A1_blank_ave)</f>
        <v>0</v>
      </c>
      <c r="M76" s="35" t="str">
        <f>IF(OR(ISBLANK(A1_sample),ISBLANK(A2_sample),A1_blank_ave=0,A2_blank_ave=0),"",Change_absorbance)</f>
        <v/>
      </c>
      <c r="N76" s="34">
        <f>0.072064*L76*Dilution/Sample_volume</f>
        <v>0</v>
      </c>
      <c r="O76" s="40" t="str">
        <f>IF(OR(ISBLANK(A1_sample),ISBLANK(A2_sample),A1_blank_ave=0,A2_blank_ave=0),"",Concentration_gL)</f>
        <v/>
      </c>
      <c r="P76" s="5"/>
      <c r="Q76" s="39"/>
      <c r="R76" s="34" t="e">
        <f>Concentration_gL*100/Sample_con_gL</f>
        <v>#DIV/0!</v>
      </c>
      <c r="S76" s="40" t="str">
        <f t="shared" si="0"/>
        <v/>
      </c>
      <c r="T76" s="3"/>
      <c r="U76" s="39"/>
      <c r="V76" s="39"/>
      <c r="W76" s="43" t="str">
        <f>IF(OR(ISBLANK(Sample__fresh__wieght__g),ISBLANK(Sample__dry_weight___g),Sample__fresh__wieght__g=0,Sample__dry_weight___g=0),"",100-((Sample__dry_weight___g/Sample__fresh__wieght__g)*100))</f>
        <v/>
      </c>
      <c r="X76" s="46" t="str">
        <f>W76</f>
        <v/>
      </c>
      <c r="Y76" s="46" t="str">
        <f>IF(OR(ISBLANK(Concentration_gg),ISERROR(Concentration_gg),Moisture_content=""),"",(100/(100-Moisture_content))*Concentration_gg)</f>
        <v/>
      </c>
      <c r="Z76" s="47" t="str">
        <f t="shared" si="1"/>
        <v/>
      </c>
      <c r="AA76" s="44"/>
    </row>
    <row r="77" spans="1:27" x14ac:dyDescent="0.3">
      <c r="A77" s="7"/>
      <c r="B77" s="3"/>
      <c r="C77" s="33"/>
      <c r="D77" s="31"/>
      <c r="E77" s="31"/>
      <c r="F77" s="31"/>
      <c r="G77" s="31"/>
      <c r="H77" s="31"/>
      <c r="I77" s="31"/>
      <c r="J77" s="5"/>
      <c r="K77" s="31" t="s">
        <v>16</v>
      </c>
      <c r="L77" s="36">
        <f>(G76-F76)-(A3_blank_ave-A2_blank_ave)</f>
        <v>0</v>
      </c>
      <c r="M77" s="37" t="str">
        <f>IF(OR(ISBLANK(F76),ISBLANK(G76),A2_blank_ave=0,A3_blank_ave=0),"",Change_absorbance)</f>
        <v/>
      </c>
      <c r="N77" s="38">
        <f>0.0726359*L77*I76/H76</f>
        <v>0</v>
      </c>
      <c r="O77" s="41" t="str">
        <f>IF(OR(ISBLANK(F76),ISBLANK(G76),A2_blank_ave=0,A3_blank_ave=0),"",Concentration_gL)</f>
        <v/>
      </c>
      <c r="P77" s="5"/>
      <c r="Q77" s="31"/>
      <c r="R77" s="38" t="e">
        <f>Concentration_gL*100/Q76</f>
        <v>#DIV/0!</v>
      </c>
      <c r="S77" s="41" t="str">
        <f t="shared" si="0"/>
        <v/>
      </c>
      <c r="T77" s="3"/>
      <c r="U77" s="31"/>
      <c r="V77" s="31"/>
      <c r="W77" s="43"/>
      <c r="X77" s="48"/>
      <c r="Y77" s="46" t="str">
        <f>IF(OR(ISBLANK(Concentration_gg),ISERROR(Concentration_gg),X76=""),"",(100/(100-X76))*Concentration_gg)</f>
        <v/>
      </c>
      <c r="Z77" s="49" t="str">
        <f t="shared" si="1"/>
        <v/>
      </c>
      <c r="AA77" s="44"/>
    </row>
    <row r="78" spans="1:27" x14ac:dyDescent="0.3">
      <c r="A78" s="7"/>
      <c r="B78" s="3"/>
      <c r="C78" s="32">
        <v>33</v>
      </c>
      <c r="D78" s="27"/>
      <c r="E78" s="29"/>
      <c r="F78" s="29"/>
      <c r="G78" s="29"/>
      <c r="H78" s="30">
        <v>0.2</v>
      </c>
      <c r="I78" s="27">
        <v>50</v>
      </c>
      <c r="J78" s="5"/>
      <c r="K78" s="28" t="s">
        <v>15</v>
      </c>
      <c r="L78" s="34">
        <f>(A2_sample-A1_sample)-(A2_blank_ave-A1_blank_ave)</f>
        <v>0</v>
      </c>
      <c r="M78" s="35" t="str">
        <f>IF(OR(ISBLANK(A1_sample),ISBLANK(A2_sample),A1_blank_ave=0,A2_blank_ave=0),"",Change_absorbance)</f>
        <v/>
      </c>
      <c r="N78" s="34">
        <f>0.072064*L78*Dilution/Sample_volume</f>
        <v>0</v>
      </c>
      <c r="O78" s="40" t="str">
        <f>IF(OR(ISBLANK(A1_sample),ISBLANK(A2_sample),A1_blank_ave=0,A2_blank_ave=0),"",Concentration_gL)</f>
        <v/>
      </c>
      <c r="P78" s="5"/>
      <c r="Q78" s="39"/>
      <c r="R78" s="34" t="e">
        <f>Concentration_gL*100/Sample_con_gL</f>
        <v>#DIV/0!</v>
      </c>
      <c r="S78" s="40" t="str">
        <f t="shared" si="0"/>
        <v/>
      </c>
      <c r="T78" s="3"/>
      <c r="U78" s="39"/>
      <c r="V78" s="39"/>
      <c r="W78" s="43" t="str">
        <f>IF(OR(ISBLANK(Sample__fresh__wieght__g),ISBLANK(Sample__dry_weight___g),Sample__fresh__wieght__g=0,Sample__dry_weight___g=0),"",100-((Sample__dry_weight___g/Sample__fresh__wieght__g)*100))</f>
        <v/>
      </c>
      <c r="X78" s="46" t="str">
        <f>W78</f>
        <v/>
      </c>
      <c r="Y78" s="46" t="str">
        <f>IF(OR(ISBLANK(Concentration_gg),ISERROR(Concentration_gg),Moisture_content=""),"",(100/(100-Moisture_content))*Concentration_gg)</f>
        <v/>
      </c>
      <c r="Z78" s="47" t="str">
        <f t="shared" si="1"/>
        <v/>
      </c>
      <c r="AA78" s="44"/>
    </row>
    <row r="79" spans="1:27" x14ac:dyDescent="0.3">
      <c r="A79" s="7"/>
      <c r="B79" s="3"/>
      <c r="C79" s="33"/>
      <c r="D79" s="31"/>
      <c r="E79" s="31"/>
      <c r="F79" s="31"/>
      <c r="G79" s="31"/>
      <c r="H79" s="31"/>
      <c r="I79" s="31"/>
      <c r="J79" s="5"/>
      <c r="K79" s="31" t="s">
        <v>16</v>
      </c>
      <c r="L79" s="36">
        <f>(G78-F78)-(A3_blank_ave-A2_blank_ave)</f>
        <v>0</v>
      </c>
      <c r="M79" s="37" t="str">
        <f>IF(OR(ISBLANK(F78),ISBLANK(G78),A2_blank_ave=0,A3_blank_ave=0),"",Change_absorbance)</f>
        <v/>
      </c>
      <c r="N79" s="38">
        <f>0.0726359*L79*I78/H78</f>
        <v>0</v>
      </c>
      <c r="O79" s="41" t="str">
        <f>IF(OR(ISBLANK(F78),ISBLANK(G78),A2_blank_ave=0,A3_blank_ave=0),"",Concentration_gL)</f>
        <v/>
      </c>
      <c r="P79" s="5"/>
      <c r="Q79" s="31"/>
      <c r="R79" s="38" t="e">
        <f>Concentration_gL*100/Q78</f>
        <v>#DIV/0!</v>
      </c>
      <c r="S79" s="41" t="str">
        <f t="shared" ref="S79:S93" si="2">IF(ISERROR(Concentration_gg),"",Concentration_gg)</f>
        <v/>
      </c>
      <c r="T79" s="3"/>
      <c r="U79" s="31"/>
      <c r="V79" s="31"/>
      <c r="W79" s="43"/>
      <c r="X79" s="48"/>
      <c r="Y79" s="46" t="str">
        <f>IF(OR(ISBLANK(Concentration_gg),ISERROR(Concentration_gg),X78=""),"",(100/(100-X78))*Concentration_gg)</f>
        <v/>
      </c>
      <c r="Z79" s="49" t="str">
        <f t="shared" si="1"/>
        <v/>
      </c>
      <c r="AA79" s="44"/>
    </row>
    <row r="80" spans="1:27" x14ac:dyDescent="0.3">
      <c r="A80" s="7"/>
      <c r="B80" s="3"/>
      <c r="C80" s="32">
        <v>34</v>
      </c>
      <c r="D80" s="27"/>
      <c r="E80" s="29"/>
      <c r="F80" s="29"/>
      <c r="G80" s="29"/>
      <c r="H80" s="30">
        <v>0.2</v>
      </c>
      <c r="I80" s="27">
        <v>50</v>
      </c>
      <c r="J80" s="5"/>
      <c r="K80" s="28" t="s">
        <v>15</v>
      </c>
      <c r="L80" s="34">
        <f>(A2_sample-A1_sample)-(A2_blank_ave-A1_blank_ave)</f>
        <v>0</v>
      </c>
      <c r="M80" s="35" t="str">
        <f>IF(OR(ISBLANK(A1_sample),ISBLANK(A2_sample),A1_blank_ave=0,A2_blank_ave=0),"",Change_absorbance)</f>
        <v/>
      </c>
      <c r="N80" s="34">
        <f>0.072064*L80*Dilution/Sample_volume</f>
        <v>0</v>
      </c>
      <c r="O80" s="40" t="str">
        <f>IF(OR(ISBLANK(A1_sample),ISBLANK(A2_sample),A1_blank_ave=0,A2_blank_ave=0),"",Concentration_gL)</f>
        <v/>
      </c>
      <c r="P80" s="5"/>
      <c r="Q80" s="39"/>
      <c r="R80" s="34" t="e">
        <f>Concentration_gL*100/Sample_con_gL</f>
        <v>#DIV/0!</v>
      </c>
      <c r="S80" s="40" t="str">
        <f t="shared" si="2"/>
        <v/>
      </c>
      <c r="T80" s="3"/>
      <c r="U80" s="39"/>
      <c r="V80" s="39"/>
      <c r="W80" s="43" t="str">
        <f>IF(OR(ISBLANK(Sample__fresh__wieght__g),ISBLANK(Sample__dry_weight___g),Sample__fresh__wieght__g=0,Sample__dry_weight___g=0),"",100-((Sample__dry_weight___g/Sample__fresh__wieght__g)*100))</f>
        <v/>
      </c>
      <c r="X80" s="46" t="str">
        <f>W80</f>
        <v/>
      </c>
      <c r="Y80" s="46" t="str">
        <f>IF(OR(ISBLANK(Concentration_gg),ISERROR(Concentration_gg),Moisture_content=""),"",(100/(100-Moisture_content))*Concentration_gg)</f>
        <v/>
      </c>
      <c r="Z80" s="47" t="str">
        <f t="shared" si="1"/>
        <v/>
      </c>
      <c r="AA80" s="44"/>
    </row>
    <row r="81" spans="1:27" x14ac:dyDescent="0.3">
      <c r="A81" s="7"/>
      <c r="B81" s="3"/>
      <c r="C81" s="33"/>
      <c r="D81" s="31"/>
      <c r="E81" s="31"/>
      <c r="F81" s="31"/>
      <c r="G81" s="31"/>
      <c r="H81" s="31"/>
      <c r="I81" s="31"/>
      <c r="J81" s="5"/>
      <c r="K81" s="31" t="s">
        <v>16</v>
      </c>
      <c r="L81" s="36">
        <f>(G80-F80)-(A3_blank_ave-A2_blank_ave)</f>
        <v>0</v>
      </c>
      <c r="M81" s="37" t="str">
        <f>IF(OR(ISBLANK(F80),ISBLANK(G80),A2_blank_ave=0,A3_blank_ave=0),"",Change_absorbance)</f>
        <v/>
      </c>
      <c r="N81" s="38">
        <f>0.0726359*L81*I80/H80</f>
        <v>0</v>
      </c>
      <c r="O81" s="41" t="str">
        <f>IF(OR(ISBLANK(F80),ISBLANK(G80),A2_blank_ave=0,A3_blank_ave=0),"",Concentration_gL)</f>
        <v/>
      </c>
      <c r="P81" s="5"/>
      <c r="Q81" s="31"/>
      <c r="R81" s="38" t="e">
        <f>Concentration_gL*100/Q80</f>
        <v>#DIV/0!</v>
      </c>
      <c r="S81" s="41" t="str">
        <f t="shared" si="2"/>
        <v/>
      </c>
      <c r="T81" s="3"/>
      <c r="U81" s="31"/>
      <c r="V81" s="31"/>
      <c r="W81" s="43"/>
      <c r="X81" s="48"/>
      <c r="Y81" s="46" t="str">
        <f>IF(OR(ISBLANK(Concentration_gg),ISERROR(Concentration_gg),X80=""),"",(100/(100-X80))*Concentration_gg)</f>
        <v/>
      </c>
      <c r="Z81" s="49" t="str">
        <f t="shared" si="1"/>
        <v/>
      </c>
      <c r="AA81" s="44"/>
    </row>
    <row r="82" spans="1:27" x14ac:dyDescent="0.3">
      <c r="A82" s="7"/>
      <c r="B82" s="3"/>
      <c r="C82" s="32">
        <v>35</v>
      </c>
      <c r="D82" s="27"/>
      <c r="E82" s="29"/>
      <c r="F82" s="29"/>
      <c r="G82" s="29"/>
      <c r="H82" s="30">
        <v>0.2</v>
      </c>
      <c r="I82" s="27">
        <v>50</v>
      </c>
      <c r="J82" s="5"/>
      <c r="K82" s="28" t="s">
        <v>15</v>
      </c>
      <c r="L82" s="34">
        <f>(A2_sample-A1_sample)-(A2_blank_ave-A1_blank_ave)</f>
        <v>0</v>
      </c>
      <c r="M82" s="35" t="str">
        <f>IF(OR(ISBLANK(A1_sample),ISBLANK(A2_sample),A1_blank_ave=0,A2_blank_ave=0),"",Change_absorbance)</f>
        <v/>
      </c>
      <c r="N82" s="34">
        <f>0.072064*L82*Dilution/Sample_volume</f>
        <v>0</v>
      </c>
      <c r="O82" s="40" t="str">
        <f>IF(OR(ISBLANK(A1_sample),ISBLANK(A2_sample),A1_blank_ave=0,A2_blank_ave=0),"",Concentration_gL)</f>
        <v/>
      </c>
      <c r="P82" s="5"/>
      <c r="Q82" s="39"/>
      <c r="R82" s="34" t="e">
        <f>Concentration_gL*100/Sample_con_gL</f>
        <v>#DIV/0!</v>
      </c>
      <c r="S82" s="40" t="str">
        <f t="shared" si="2"/>
        <v/>
      </c>
      <c r="T82" s="3"/>
      <c r="U82" s="39"/>
      <c r="V82" s="39"/>
      <c r="W82" s="43" t="str">
        <f>IF(OR(ISBLANK(Sample__fresh__wieght__g),ISBLANK(Sample__dry_weight___g),Sample__fresh__wieght__g=0,Sample__dry_weight___g=0),"",100-((Sample__dry_weight___g/Sample__fresh__wieght__g)*100))</f>
        <v/>
      </c>
      <c r="X82" s="46" t="str">
        <f>W82</f>
        <v/>
      </c>
      <c r="Y82" s="46" t="str">
        <f>IF(OR(ISBLANK(Concentration_gg),ISERROR(Concentration_gg),Moisture_content=""),"",(100/(100-Moisture_content))*Concentration_gg)</f>
        <v/>
      </c>
      <c r="Z82" s="47" t="str">
        <f t="shared" ref="Z82:Z93" si="3">Y82</f>
        <v/>
      </c>
      <c r="AA82" s="44"/>
    </row>
    <row r="83" spans="1:27" x14ac:dyDescent="0.3">
      <c r="A83" s="7"/>
      <c r="B83" s="3"/>
      <c r="C83" s="33"/>
      <c r="D83" s="31"/>
      <c r="E83" s="31"/>
      <c r="F83" s="31"/>
      <c r="G83" s="31"/>
      <c r="H83" s="31"/>
      <c r="I83" s="31"/>
      <c r="J83" s="5"/>
      <c r="K83" s="31" t="s">
        <v>16</v>
      </c>
      <c r="L83" s="36">
        <f>(G82-F82)-(A3_blank_ave-A2_blank_ave)</f>
        <v>0</v>
      </c>
      <c r="M83" s="37" t="str">
        <f>IF(OR(ISBLANK(F82),ISBLANK(G82),A2_blank_ave=0,A3_blank_ave=0),"",Change_absorbance)</f>
        <v/>
      </c>
      <c r="N83" s="38">
        <f>0.0726359*L83*I82/H82</f>
        <v>0</v>
      </c>
      <c r="O83" s="41" t="str">
        <f>IF(OR(ISBLANK(F82),ISBLANK(G82),A2_blank_ave=0,A3_blank_ave=0),"",Concentration_gL)</f>
        <v/>
      </c>
      <c r="P83" s="5"/>
      <c r="Q83" s="31"/>
      <c r="R83" s="38" t="e">
        <f>Concentration_gL*100/Q82</f>
        <v>#DIV/0!</v>
      </c>
      <c r="S83" s="41" t="str">
        <f t="shared" si="2"/>
        <v/>
      </c>
      <c r="T83" s="3"/>
      <c r="U83" s="31"/>
      <c r="V83" s="31"/>
      <c r="W83" s="43"/>
      <c r="X83" s="48"/>
      <c r="Y83" s="46" t="str">
        <f>IF(OR(ISBLANK(Concentration_gg),ISERROR(Concentration_gg),X82=""),"",(100/(100-X82))*Concentration_gg)</f>
        <v/>
      </c>
      <c r="Z83" s="49" t="str">
        <f t="shared" si="3"/>
        <v/>
      </c>
      <c r="AA83" s="44"/>
    </row>
    <row r="84" spans="1:27" x14ac:dyDescent="0.3">
      <c r="A84" s="7"/>
      <c r="B84" s="3"/>
      <c r="C84" s="32">
        <v>36</v>
      </c>
      <c r="D84" s="27"/>
      <c r="E84" s="29"/>
      <c r="F84" s="29"/>
      <c r="G84" s="29"/>
      <c r="H84" s="30">
        <v>0.2</v>
      </c>
      <c r="I84" s="27">
        <v>50</v>
      </c>
      <c r="J84" s="5"/>
      <c r="K84" s="28" t="s">
        <v>15</v>
      </c>
      <c r="L84" s="34">
        <f>(A2_sample-A1_sample)-(A2_blank_ave-A1_blank_ave)</f>
        <v>0</v>
      </c>
      <c r="M84" s="35" t="str">
        <f>IF(OR(ISBLANK(A1_sample),ISBLANK(A2_sample),A1_blank_ave=0,A2_blank_ave=0),"",Change_absorbance)</f>
        <v/>
      </c>
      <c r="N84" s="34">
        <f>0.072064*L84*Dilution/Sample_volume</f>
        <v>0</v>
      </c>
      <c r="O84" s="40" t="str">
        <f>IF(OR(ISBLANK(A1_sample),ISBLANK(A2_sample),A1_blank_ave=0,A2_blank_ave=0),"",Concentration_gL)</f>
        <v/>
      </c>
      <c r="P84" s="5"/>
      <c r="Q84" s="39"/>
      <c r="R84" s="34" t="e">
        <f>Concentration_gL*100/Sample_con_gL</f>
        <v>#DIV/0!</v>
      </c>
      <c r="S84" s="40" t="str">
        <f t="shared" si="2"/>
        <v/>
      </c>
      <c r="T84" s="3"/>
      <c r="U84" s="39"/>
      <c r="V84" s="39"/>
      <c r="W84" s="43" t="str">
        <f>IF(OR(ISBLANK(Sample__fresh__wieght__g),ISBLANK(Sample__dry_weight___g),Sample__fresh__wieght__g=0,Sample__dry_weight___g=0),"",100-((Sample__dry_weight___g/Sample__fresh__wieght__g)*100))</f>
        <v/>
      </c>
      <c r="X84" s="46" t="str">
        <f>W84</f>
        <v/>
      </c>
      <c r="Y84" s="46" t="str">
        <f>IF(OR(ISBLANK(Concentration_gg),ISERROR(Concentration_gg),Moisture_content=""),"",(100/(100-Moisture_content))*Concentration_gg)</f>
        <v/>
      </c>
      <c r="Z84" s="47" t="str">
        <f t="shared" si="3"/>
        <v/>
      </c>
      <c r="AA84" s="44"/>
    </row>
    <row r="85" spans="1:27" x14ac:dyDescent="0.3">
      <c r="A85" s="7"/>
      <c r="B85" s="3"/>
      <c r="C85" s="33"/>
      <c r="D85" s="31"/>
      <c r="E85" s="31"/>
      <c r="F85" s="31"/>
      <c r="G85" s="31"/>
      <c r="H85" s="31"/>
      <c r="I85" s="31"/>
      <c r="J85" s="5"/>
      <c r="K85" s="31" t="s">
        <v>16</v>
      </c>
      <c r="L85" s="36">
        <f>(G84-F84)-(A3_blank_ave-A2_blank_ave)</f>
        <v>0</v>
      </c>
      <c r="M85" s="37" t="str">
        <f>IF(OR(ISBLANK(F84),ISBLANK(G84),A2_blank_ave=0,A3_blank_ave=0),"",Change_absorbance)</f>
        <v/>
      </c>
      <c r="N85" s="38">
        <f>0.0726359*L85*I84/H84</f>
        <v>0</v>
      </c>
      <c r="O85" s="41" t="str">
        <f>IF(OR(ISBLANK(F84),ISBLANK(G84),A2_blank_ave=0,A3_blank_ave=0),"",Concentration_gL)</f>
        <v/>
      </c>
      <c r="P85" s="5"/>
      <c r="Q85" s="31"/>
      <c r="R85" s="38" t="e">
        <f>Concentration_gL*100/Q84</f>
        <v>#DIV/0!</v>
      </c>
      <c r="S85" s="41" t="str">
        <f t="shared" si="2"/>
        <v/>
      </c>
      <c r="T85" s="3"/>
      <c r="U85" s="31"/>
      <c r="V85" s="31"/>
      <c r="W85" s="43"/>
      <c r="X85" s="48"/>
      <c r="Y85" s="46" t="str">
        <f>IF(OR(ISBLANK(Concentration_gg),ISERROR(Concentration_gg),X84=""),"",(100/(100-X84))*Concentration_gg)</f>
        <v/>
      </c>
      <c r="Z85" s="49" t="str">
        <f t="shared" si="3"/>
        <v/>
      </c>
      <c r="AA85" s="44"/>
    </row>
    <row r="86" spans="1:27" x14ac:dyDescent="0.3">
      <c r="A86" s="7"/>
      <c r="B86" s="3"/>
      <c r="C86" s="32">
        <v>37</v>
      </c>
      <c r="D86" s="27"/>
      <c r="E86" s="29"/>
      <c r="F86" s="29"/>
      <c r="G86" s="29"/>
      <c r="H86" s="30">
        <v>0.2</v>
      </c>
      <c r="I86" s="27">
        <v>50</v>
      </c>
      <c r="J86" s="5"/>
      <c r="K86" s="28" t="s">
        <v>15</v>
      </c>
      <c r="L86" s="34">
        <f>(A2_sample-A1_sample)-(A2_blank_ave-A1_blank_ave)</f>
        <v>0</v>
      </c>
      <c r="M86" s="35" t="str">
        <f>IF(OR(ISBLANK(A1_sample),ISBLANK(A2_sample),A1_blank_ave=0,A2_blank_ave=0),"",Change_absorbance)</f>
        <v/>
      </c>
      <c r="N86" s="34">
        <f>0.072064*L86*Dilution/Sample_volume</f>
        <v>0</v>
      </c>
      <c r="O86" s="40" t="str">
        <f>IF(OR(ISBLANK(A1_sample),ISBLANK(A2_sample),A1_blank_ave=0,A2_blank_ave=0),"",Concentration_gL)</f>
        <v/>
      </c>
      <c r="P86" s="5"/>
      <c r="Q86" s="39"/>
      <c r="R86" s="34" t="e">
        <f>Concentration_gL*100/Sample_con_gL</f>
        <v>#DIV/0!</v>
      </c>
      <c r="S86" s="40" t="str">
        <f t="shared" si="2"/>
        <v/>
      </c>
      <c r="T86" s="3"/>
      <c r="U86" s="39"/>
      <c r="V86" s="39"/>
      <c r="W86" s="43" t="str">
        <f>IF(OR(ISBLANK(Sample__fresh__wieght__g),ISBLANK(Sample__dry_weight___g),Sample__fresh__wieght__g=0,Sample__dry_weight___g=0),"",100-((Sample__dry_weight___g/Sample__fresh__wieght__g)*100))</f>
        <v/>
      </c>
      <c r="X86" s="46" t="str">
        <f>W86</f>
        <v/>
      </c>
      <c r="Y86" s="46" t="str">
        <f>IF(OR(ISBLANK(Concentration_gg),ISERROR(Concentration_gg),Moisture_content=""),"",(100/(100-Moisture_content))*Concentration_gg)</f>
        <v/>
      </c>
      <c r="Z86" s="47" t="str">
        <f t="shared" si="3"/>
        <v/>
      </c>
      <c r="AA86" s="44"/>
    </row>
    <row r="87" spans="1:27" x14ac:dyDescent="0.3">
      <c r="A87" s="7"/>
      <c r="B87" s="3"/>
      <c r="C87" s="33"/>
      <c r="D87" s="31"/>
      <c r="E87" s="31"/>
      <c r="F87" s="31"/>
      <c r="G87" s="31"/>
      <c r="H87" s="31"/>
      <c r="I87" s="31"/>
      <c r="J87" s="5"/>
      <c r="K87" s="31" t="s">
        <v>16</v>
      </c>
      <c r="L87" s="36">
        <f>(G86-F86)-(A3_blank_ave-A2_blank_ave)</f>
        <v>0</v>
      </c>
      <c r="M87" s="37" t="str">
        <f>IF(OR(ISBLANK(F86),ISBLANK(G86),A2_blank_ave=0,A3_blank_ave=0),"",Change_absorbance)</f>
        <v/>
      </c>
      <c r="N87" s="38">
        <f>0.0726359*L87*I86/H86</f>
        <v>0</v>
      </c>
      <c r="O87" s="41" t="str">
        <f>IF(OR(ISBLANK(F86),ISBLANK(G86),A2_blank_ave=0,A3_blank_ave=0),"",Concentration_gL)</f>
        <v/>
      </c>
      <c r="P87" s="5"/>
      <c r="Q87" s="31"/>
      <c r="R87" s="38" t="e">
        <f>Concentration_gL*100/Q86</f>
        <v>#DIV/0!</v>
      </c>
      <c r="S87" s="41" t="str">
        <f t="shared" si="2"/>
        <v/>
      </c>
      <c r="T87" s="3"/>
      <c r="U87" s="31"/>
      <c r="V87" s="31"/>
      <c r="W87" s="43"/>
      <c r="X87" s="48"/>
      <c r="Y87" s="46" t="str">
        <f>IF(OR(ISBLANK(Concentration_gg),ISERROR(Concentration_gg),X86=""),"",(100/(100-X86))*Concentration_gg)</f>
        <v/>
      </c>
      <c r="Z87" s="49" t="str">
        <f t="shared" si="3"/>
        <v/>
      </c>
      <c r="AA87" s="44"/>
    </row>
    <row r="88" spans="1:27" x14ac:dyDescent="0.3">
      <c r="A88" s="7"/>
      <c r="B88" s="3"/>
      <c r="C88" s="32">
        <v>38</v>
      </c>
      <c r="D88" s="27"/>
      <c r="E88" s="29"/>
      <c r="F88" s="29"/>
      <c r="G88" s="29"/>
      <c r="H88" s="30">
        <v>0.2</v>
      </c>
      <c r="I88" s="27">
        <v>50</v>
      </c>
      <c r="J88" s="5"/>
      <c r="K88" s="28" t="s">
        <v>15</v>
      </c>
      <c r="L88" s="34">
        <f>(A2_sample-A1_sample)-(A2_blank_ave-A1_blank_ave)</f>
        <v>0</v>
      </c>
      <c r="M88" s="35" t="str">
        <f>IF(OR(ISBLANK(A1_sample),ISBLANK(A2_sample),A1_blank_ave=0,A2_blank_ave=0),"",Change_absorbance)</f>
        <v/>
      </c>
      <c r="N88" s="34">
        <f>0.072064*L88*Dilution/Sample_volume</f>
        <v>0</v>
      </c>
      <c r="O88" s="40" t="str">
        <f>IF(OR(ISBLANK(A1_sample),ISBLANK(A2_sample),A1_blank_ave=0,A2_blank_ave=0),"",Concentration_gL)</f>
        <v/>
      </c>
      <c r="P88" s="5"/>
      <c r="Q88" s="39"/>
      <c r="R88" s="34" t="e">
        <f>Concentration_gL*100/Sample_con_gL</f>
        <v>#DIV/0!</v>
      </c>
      <c r="S88" s="40" t="str">
        <f t="shared" si="2"/>
        <v/>
      </c>
      <c r="T88" s="3"/>
      <c r="U88" s="39"/>
      <c r="V88" s="39"/>
      <c r="W88" s="43" t="str">
        <f>IF(OR(ISBLANK(Sample__fresh__wieght__g),ISBLANK(Sample__dry_weight___g),Sample__fresh__wieght__g=0,Sample__dry_weight___g=0),"",100-((Sample__dry_weight___g/Sample__fresh__wieght__g)*100))</f>
        <v/>
      </c>
      <c r="X88" s="46" t="str">
        <f>W88</f>
        <v/>
      </c>
      <c r="Y88" s="46" t="str">
        <f>IF(OR(ISBLANK(Concentration_gg),ISERROR(Concentration_gg),Moisture_content=""),"",(100/(100-Moisture_content))*Concentration_gg)</f>
        <v/>
      </c>
      <c r="Z88" s="47" t="str">
        <f t="shared" si="3"/>
        <v/>
      </c>
      <c r="AA88" s="44"/>
    </row>
    <row r="89" spans="1:27" x14ac:dyDescent="0.3">
      <c r="A89" s="7"/>
      <c r="B89" s="3"/>
      <c r="C89" s="33"/>
      <c r="D89" s="31"/>
      <c r="E89" s="31"/>
      <c r="F89" s="31"/>
      <c r="G89" s="31"/>
      <c r="H89" s="31"/>
      <c r="I89" s="31"/>
      <c r="J89" s="5"/>
      <c r="K89" s="31" t="s">
        <v>16</v>
      </c>
      <c r="L89" s="36">
        <f>(G88-F88)-(A3_blank_ave-A2_blank_ave)</f>
        <v>0</v>
      </c>
      <c r="M89" s="37" t="str">
        <f>IF(OR(ISBLANK(F88),ISBLANK(G88),A2_blank_ave=0,A3_blank_ave=0),"",Change_absorbance)</f>
        <v/>
      </c>
      <c r="N89" s="38">
        <f>0.0726359*L89*I88/H88</f>
        <v>0</v>
      </c>
      <c r="O89" s="41" t="str">
        <f>IF(OR(ISBLANK(F88),ISBLANK(G88),A2_blank_ave=0,A3_blank_ave=0),"",Concentration_gL)</f>
        <v/>
      </c>
      <c r="P89" s="5"/>
      <c r="Q89" s="31"/>
      <c r="R89" s="38" t="e">
        <f>Concentration_gL*100/Q88</f>
        <v>#DIV/0!</v>
      </c>
      <c r="S89" s="41" t="str">
        <f t="shared" si="2"/>
        <v/>
      </c>
      <c r="T89" s="3"/>
      <c r="U89" s="31"/>
      <c r="V89" s="31"/>
      <c r="W89" s="43"/>
      <c r="X89" s="48"/>
      <c r="Y89" s="46" t="str">
        <f>IF(OR(ISBLANK(Concentration_gg),ISERROR(Concentration_gg),X88=""),"",(100/(100-X88))*Concentration_gg)</f>
        <v/>
      </c>
      <c r="Z89" s="49" t="str">
        <f t="shared" si="3"/>
        <v/>
      </c>
      <c r="AA89" s="44"/>
    </row>
    <row r="90" spans="1:27" x14ac:dyDescent="0.3">
      <c r="A90" s="7"/>
      <c r="B90" s="3"/>
      <c r="C90" s="32">
        <v>39</v>
      </c>
      <c r="D90" s="27"/>
      <c r="E90" s="29"/>
      <c r="F90" s="29"/>
      <c r="G90" s="29"/>
      <c r="H90" s="30">
        <v>0.2</v>
      </c>
      <c r="I90" s="27">
        <v>50</v>
      </c>
      <c r="J90" s="5"/>
      <c r="K90" s="28" t="s">
        <v>15</v>
      </c>
      <c r="L90" s="34">
        <f>(A2_sample-A1_sample)-(A2_blank_ave-A1_blank_ave)</f>
        <v>0</v>
      </c>
      <c r="M90" s="35" t="str">
        <f>IF(OR(ISBLANK(A1_sample),ISBLANK(A2_sample),A1_blank_ave=0,A2_blank_ave=0),"",Change_absorbance)</f>
        <v/>
      </c>
      <c r="N90" s="34">
        <f>0.072064*L90*Dilution/Sample_volume</f>
        <v>0</v>
      </c>
      <c r="O90" s="40" t="str">
        <f>IF(OR(ISBLANK(A1_sample),ISBLANK(A2_sample),A1_blank_ave=0,A2_blank_ave=0),"",Concentration_gL)</f>
        <v/>
      </c>
      <c r="P90" s="5"/>
      <c r="Q90" s="39"/>
      <c r="R90" s="34" t="e">
        <f>Concentration_gL*100/Sample_con_gL</f>
        <v>#DIV/0!</v>
      </c>
      <c r="S90" s="40" t="str">
        <f t="shared" si="2"/>
        <v/>
      </c>
      <c r="T90" s="3"/>
      <c r="U90" s="39"/>
      <c r="V90" s="39"/>
      <c r="W90" s="43" t="str">
        <f>IF(OR(ISBLANK(Sample__fresh__wieght__g),ISBLANK(Sample__dry_weight___g),Sample__fresh__wieght__g=0,Sample__dry_weight___g=0),"",100-((Sample__dry_weight___g/Sample__fresh__wieght__g)*100))</f>
        <v/>
      </c>
      <c r="X90" s="46" t="str">
        <f>W90</f>
        <v/>
      </c>
      <c r="Y90" s="46" t="str">
        <f>IF(OR(ISBLANK(Concentration_gg),ISERROR(Concentration_gg),Moisture_content=""),"",(100/(100-Moisture_content))*Concentration_gg)</f>
        <v/>
      </c>
      <c r="Z90" s="47" t="str">
        <f t="shared" si="3"/>
        <v/>
      </c>
      <c r="AA90" s="44"/>
    </row>
    <row r="91" spans="1:27" x14ac:dyDescent="0.3">
      <c r="A91" s="7"/>
      <c r="B91" s="3"/>
      <c r="C91" s="33"/>
      <c r="D91" s="31"/>
      <c r="E91" s="31"/>
      <c r="F91" s="31"/>
      <c r="G91" s="31"/>
      <c r="H91" s="31"/>
      <c r="I91" s="31"/>
      <c r="J91" s="5"/>
      <c r="K91" s="31" t="s">
        <v>16</v>
      </c>
      <c r="L91" s="36">
        <f>(G90-F90)-(A3_blank_ave-A2_blank_ave)</f>
        <v>0</v>
      </c>
      <c r="M91" s="37" t="str">
        <f>IF(OR(ISBLANK(F90),ISBLANK(G90),A2_blank_ave=0,A3_blank_ave=0),"",Change_absorbance)</f>
        <v/>
      </c>
      <c r="N91" s="38">
        <f>0.0726359*L91*I90/H90</f>
        <v>0</v>
      </c>
      <c r="O91" s="41" t="str">
        <f>IF(OR(ISBLANK(F90),ISBLANK(G90),A2_blank_ave=0,A3_blank_ave=0),"",Concentration_gL)</f>
        <v/>
      </c>
      <c r="P91" s="5"/>
      <c r="Q91" s="31"/>
      <c r="R91" s="38" t="e">
        <f>Concentration_gL*100/Q90</f>
        <v>#DIV/0!</v>
      </c>
      <c r="S91" s="41" t="str">
        <f t="shared" si="2"/>
        <v/>
      </c>
      <c r="T91" s="3"/>
      <c r="U91" s="31"/>
      <c r="V91" s="31"/>
      <c r="W91" s="43"/>
      <c r="X91" s="48"/>
      <c r="Y91" s="46" t="str">
        <f>IF(OR(ISBLANK(Concentration_gg),ISERROR(Concentration_gg),X90=""),"",(100/(100-X90))*Concentration_gg)</f>
        <v/>
      </c>
      <c r="Z91" s="49" t="str">
        <f t="shared" si="3"/>
        <v/>
      </c>
      <c r="AA91" s="44"/>
    </row>
    <row r="92" spans="1:27" x14ac:dyDescent="0.3">
      <c r="A92" s="7"/>
      <c r="B92" s="3"/>
      <c r="C92" s="32">
        <v>40</v>
      </c>
      <c r="D92" s="27"/>
      <c r="E92" s="29"/>
      <c r="F92" s="29"/>
      <c r="G92" s="29"/>
      <c r="H92" s="30">
        <v>0.2</v>
      </c>
      <c r="I92" s="27">
        <v>50</v>
      </c>
      <c r="J92" s="5"/>
      <c r="K92" s="28" t="s">
        <v>15</v>
      </c>
      <c r="L92" s="34">
        <f>(A2_sample-A1_sample)-(A2_blank_ave-A1_blank_ave)</f>
        <v>0</v>
      </c>
      <c r="M92" s="35" t="str">
        <f>IF(OR(ISBLANK(A1_sample),ISBLANK(A2_sample),A1_blank_ave=0,A2_blank_ave=0),"",Change_absorbance)</f>
        <v/>
      </c>
      <c r="N92" s="34">
        <f>0.072064*L92*Dilution/Sample_volume</f>
        <v>0</v>
      </c>
      <c r="O92" s="40" t="str">
        <f>IF(OR(ISBLANK(A1_sample),ISBLANK(A2_sample),A1_blank_ave=0,A2_blank_ave=0),"",Concentration_gL)</f>
        <v/>
      </c>
      <c r="P92" s="5"/>
      <c r="Q92" s="39"/>
      <c r="R92" s="34" t="e">
        <f>Concentration_gL*100/Sample_con_gL</f>
        <v>#DIV/0!</v>
      </c>
      <c r="S92" s="40" t="str">
        <f t="shared" si="2"/>
        <v/>
      </c>
      <c r="T92" s="3"/>
      <c r="U92" s="39"/>
      <c r="V92" s="39"/>
      <c r="W92" s="43" t="str">
        <f>IF(OR(ISBLANK(Sample__fresh__wieght__g),ISBLANK(Sample__dry_weight___g),Sample__fresh__wieght__g=0,Sample__dry_weight___g=0),"",100-((Sample__dry_weight___g/Sample__fresh__wieght__g)*100))</f>
        <v/>
      </c>
      <c r="X92" s="46" t="str">
        <f>W92</f>
        <v/>
      </c>
      <c r="Y92" s="46" t="str">
        <f>IF(OR(ISBLANK(Concentration_gg),ISERROR(Concentration_gg),Moisture_content=""),"",(100/(100-Moisture_content))*Concentration_gg)</f>
        <v/>
      </c>
      <c r="Z92" s="47" t="str">
        <f t="shared" si="3"/>
        <v/>
      </c>
      <c r="AA92" s="44"/>
    </row>
    <row r="93" spans="1:27" x14ac:dyDescent="0.3">
      <c r="A93" s="7"/>
      <c r="B93" s="3"/>
      <c r="C93" s="33"/>
      <c r="D93" s="31"/>
      <c r="E93" s="31"/>
      <c r="F93" s="31"/>
      <c r="G93" s="31"/>
      <c r="H93" s="31"/>
      <c r="I93" s="31"/>
      <c r="J93" s="5"/>
      <c r="K93" s="31" t="s">
        <v>16</v>
      </c>
      <c r="L93" s="36">
        <f>(G92-F92)-(A3_blank_ave-A2_blank_ave)</f>
        <v>0</v>
      </c>
      <c r="M93" s="37" t="str">
        <f>IF(OR(ISBLANK(F92),ISBLANK(G92),A2_blank_ave=0,A3_blank_ave=0),"",Change_absorbance)</f>
        <v/>
      </c>
      <c r="N93" s="38">
        <f>0.0726359*L93*I92/H92</f>
        <v>0</v>
      </c>
      <c r="O93" s="41" t="str">
        <f>IF(OR(ISBLANK(F92),ISBLANK(G92),A2_blank_ave=0,A3_blank_ave=0),"",Concentration_gL)</f>
        <v/>
      </c>
      <c r="P93" s="5"/>
      <c r="Q93" s="31"/>
      <c r="R93" s="38" t="e">
        <f>Concentration_gL*100/Q92</f>
        <v>#DIV/0!</v>
      </c>
      <c r="S93" s="41" t="str">
        <f t="shared" si="2"/>
        <v/>
      </c>
      <c r="T93" s="3"/>
      <c r="U93" s="31"/>
      <c r="V93" s="31"/>
      <c r="W93" s="43"/>
      <c r="X93" s="48"/>
      <c r="Y93" s="46" t="str">
        <f>IF(OR(ISBLANK(Concentration_gg),ISERROR(Concentration_gg),X92=""),"",(100/(100-X92))*Concentration_gg)</f>
        <v/>
      </c>
      <c r="Z93" s="49" t="str">
        <f t="shared" si="3"/>
        <v/>
      </c>
      <c r="AA93" s="44"/>
    </row>
    <row r="94" spans="1:27" x14ac:dyDescent="0.3">
      <c r="A94" s="7"/>
      <c r="B94" s="3"/>
      <c r="C94" s="20"/>
      <c r="D94" s="20"/>
      <c r="E94" s="21"/>
      <c r="F94" s="21"/>
      <c r="G94" s="21"/>
      <c r="H94" s="21"/>
      <c r="I94" s="21"/>
      <c r="J94" s="3"/>
      <c r="K94" s="20"/>
      <c r="L94" s="3"/>
      <c r="M94" s="18"/>
      <c r="N94" s="18"/>
      <c r="O94" s="18"/>
      <c r="P94" s="3"/>
      <c r="Q94" s="21"/>
      <c r="R94" s="3"/>
      <c r="S94" s="18"/>
      <c r="T94" s="3"/>
      <c r="V94" s="2"/>
      <c r="W94" s="2"/>
      <c r="X94" s="44"/>
      <c r="Y94" s="44"/>
      <c r="Z94" s="44"/>
      <c r="AA94" s="44"/>
    </row>
    <row r="95" spans="1:27" x14ac:dyDescent="0.3">
      <c r="A95" s="7"/>
      <c r="B95" s="3"/>
      <c r="C95" s="20"/>
      <c r="D95" s="20"/>
      <c r="E95" s="21"/>
      <c r="F95" s="21"/>
      <c r="G95" s="21"/>
      <c r="H95" s="21"/>
      <c r="I95" s="21"/>
      <c r="J95" s="3"/>
      <c r="K95" s="20"/>
      <c r="L95" s="3"/>
      <c r="M95" s="18"/>
      <c r="N95" s="18"/>
      <c r="O95" s="18"/>
      <c r="P95" s="3"/>
      <c r="Q95" s="21"/>
      <c r="R95" s="3"/>
      <c r="S95" s="18"/>
      <c r="T95" s="3"/>
      <c r="V95" s="2"/>
      <c r="W95" s="2"/>
      <c r="X95" s="44"/>
      <c r="Y95" s="44"/>
      <c r="Z95" s="44"/>
      <c r="AA95" s="44"/>
    </row>
    <row r="96" spans="1:27" ht="9.4" customHeight="1" x14ac:dyDescent="0.3">
      <c r="A96" s="7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V96" s="2"/>
      <c r="W96" s="2"/>
      <c r="X96" s="44"/>
      <c r="Y96" s="44"/>
      <c r="Z96" s="44"/>
      <c r="AA96" s="44"/>
    </row>
    <row r="97" spans="1:27" ht="400.15" customHeight="1" x14ac:dyDescent="0.3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107" spans="1:27" x14ac:dyDescent="0.3">
      <c r="D107" s="1">
        <v>2.52</v>
      </c>
      <c r="E107" s="1">
        <v>180.16</v>
      </c>
      <c r="G107" s="1">
        <f>D107*E107</f>
        <v>454.00319999999999</v>
      </c>
      <c r="H107" s="1">
        <f>G107/G108</f>
        <v>7.2064000000000003E-2</v>
      </c>
    </row>
    <row r="108" spans="1:27" x14ac:dyDescent="0.3">
      <c r="D108" s="1">
        <v>6300</v>
      </c>
      <c r="E108" s="1">
        <v>1</v>
      </c>
      <c r="G108" s="1">
        <f>D108*E108</f>
        <v>6300</v>
      </c>
    </row>
    <row r="110" spans="1:27" x14ac:dyDescent="0.3">
      <c r="D110" s="1">
        <v>2.54</v>
      </c>
      <c r="E110" s="1">
        <v>180.16</v>
      </c>
      <c r="G110" s="1">
        <f>D110*E110</f>
        <v>457.60640000000001</v>
      </c>
      <c r="H110" s="1">
        <f>G110/G111</f>
        <v>7.263593650793651E-2</v>
      </c>
    </row>
    <row r="111" spans="1:27" x14ac:dyDescent="0.3">
      <c r="D111" s="1">
        <v>6300</v>
      </c>
      <c r="E111" s="1">
        <v>1</v>
      </c>
      <c r="G111" s="1">
        <f>D111*E111</f>
        <v>6300</v>
      </c>
    </row>
  </sheetData>
  <sheetProtection password="8E71" sheet="1" objects="1" scenarios="1"/>
  <mergeCells count="1">
    <mergeCell ref="E4:G4"/>
  </mergeCells>
  <dataValidations count="3">
    <dataValidation type="decimal" allowBlank="1" showErrorMessage="1" error="Enter numeric values only" sqref="E8:G10 D33 D53 D15 D17 D19 D23 D27 D31 D21 D25 D29 D49 Q14:Q93 D35 D37 D39 D43 D47 D51 D41 D45 D85 D73 D93 D55 D57 D59 D63 D67 D71 D61 D65 D69 D89 D75 D77 D79 D83 D87 D91 D81 E14:I93 X14:X93 U14:V93" xr:uid="{00000000-0002-0000-0200-000000000000}">
      <formula1>0</formula1>
      <formula2>10000</formula2>
    </dataValidation>
    <dataValidation type="decimal" allowBlank="1" showErrorMessage="1" error="Please enter numeric values only." sqref="E94:G95" xr:uid="{00000000-0002-0000-0200-000001000000}">
      <formula1>0</formula1>
      <formula2>100</formula2>
    </dataValidation>
    <dataValidation type="decimal" errorStyle="warning" allowBlank="1" showErrorMessage="1" error="Please enter numeric values only." sqref="H94:I95 Q94:Q95" xr:uid="{00000000-0002-0000-0200-000002000000}">
      <formula1>0</formula1>
      <formula2>100</formula2>
    </dataValidation>
  </dataValidations>
  <pageMargins left="0.59055118110236227" right="0.59055118110236227" top="0.59055118110236227" bottom="0.98425196850393704" header="0.51181102362204722" footer="0.51181102362204722"/>
  <pageSetup paperSize="9" scale="76" fitToHeight="6" orientation="landscape" horizontalDpi="360" verticalDpi="360" r:id="rId1"/>
  <headerFooter alignWithMargins="0">
    <oddFooter>&amp;LPrinted on &amp;D, Page &amp;P of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49</vt:i4>
      </vt:variant>
    </vt:vector>
  </HeadingPairs>
  <TitlesOfParts>
    <vt:vector size="52" baseType="lpstr">
      <vt:lpstr>Instructions</vt:lpstr>
      <vt:lpstr>DWB MegaCalc</vt:lpstr>
      <vt:lpstr>FWB MegaCalc</vt:lpstr>
      <vt:lpstr>'FWB MegaCalc'!A1_blank_1</vt:lpstr>
      <vt:lpstr>A1_blank_1</vt:lpstr>
      <vt:lpstr>'FWB MegaCalc'!A1_blank_2</vt:lpstr>
      <vt:lpstr>A1_blank_2</vt:lpstr>
      <vt:lpstr>'FWB MegaCalc'!A1_blank_ave</vt:lpstr>
      <vt:lpstr>A1_blank_ave</vt:lpstr>
      <vt:lpstr>'FWB MegaCalc'!A1_sample</vt:lpstr>
      <vt:lpstr>A1_sample</vt:lpstr>
      <vt:lpstr>'FWB MegaCalc'!A2_blank_1</vt:lpstr>
      <vt:lpstr>A2_blank_1</vt:lpstr>
      <vt:lpstr>'FWB MegaCalc'!A2_blank_2</vt:lpstr>
      <vt:lpstr>A2_blank_2</vt:lpstr>
      <vt:lpstr>'FWB MegaCalc'!A2_blank_ave</vt:lpstr>
      <vt:lpstr>A2_blank_ave</vt:lpstr>
      <vt:lpstr>'FWB MegaCalc'!A2_sample</vt:lpstr>
      <vt:lpstr>A2_sample</vt:lpstr>
      <vt:lpstr>'FWB MegaCalc'!A3_blank_1</vt:lpstr>
      <vt:lpstr>A3_blank_1</vt:lpstr>
      <vt:lpstr>'FWB MegaCalc'!A3_blank_2</vt:lpstr>
      <vt:lpstr>A3_blank_2</vt:lpstr>
      <vt:lpstr>'FWB MegaCalc'!A3_blank_ave</vt:lpstr>
      <vt:lpstr>A3_blank_ave</vt:lpstr>
      <vt:lpstr>'FWB MegaCalc'!Change_absorbance</vt:lpstr>
      <vt:lpstr>Change_absorbance</vt:lpstr>
      <vt:lpstr>'FWB MegaCalc'!Concentration_gg</vt:lpstr>
      <vt:lpstr>Concentration_gg</vt:lpstr>
      <vt:lpstr>'FWB MegaCalc'!Concentration_gL</vt:lpstr>
      <vt:lpstr>Concentration_gL</vt:lpstr>
      <vt:lpstr>Instructions!Contact_us</vt:lpstr>
      <vt:lpstr>'FWB MegaCalc'!Dilution</vt:lpstr>
      <vt:lpstr>Dilution</vt:lpstr>
      <vt:lpstr>Instructions!Instructions</vt:lpstr>
      <vt:lpstr>'FWB MegaCalc'!Moisture_content</vt:lpstr>
      <vt:lpstr>Moisture_content</vt:lpstr>
      <vt:lpstr>'DWB MegaCalc'!Print_Area</vt:lpstr>
      <vt:lpstr>'FWB MegaCalc'!Print_Area</vt:lpstr>
      <vt:lpstr>Instructions!Print_Area</vt:lpstr>
      <vt:lpstr>'DWB MegaCalc'!Print_Titles</vt:lpstr>
      <vt:lpstr>'FWB MegaCalc'!Print_Titles</vt:lpstr>
      <vt:lpstr>'FWB MegaCalc'!Sample__dry_weight___g</vt:lpstr>
      <vt:lpstr>Sample__dry_weight___g</vt:lpstr>
      <vt:lpstr>'FWB MegaCalc'!Sample__fresh__wieght__g</vt:lpstr>
      <vt:lpstr>Sample__fresh__wieght__g</vt:lpstr>
      <vt:lpstr>'FWB MegaCalc'!Sample_con_gL</vt:lpstr>
      <vt:lpstr>Sample_con_gL</vt:lpstr>
      <vt:lpstr>'FWB MegaCalc'!Sample_volume</vt:lpstr>
      <vt:lpstr>Sample_volume</vt:lpstr>
      <vt:lpstr>'FWB MegaCalc'!use_mega_calculator</vt:lpstr>
      <vt:lpstr>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Maciej Peplinski</cp:lastModifiedBy>
  <cp:lastPrinted>2013-05-27T10:33:43Z</cp:lastPrinted>
  <dcterms:created xsi:type="dcterms:W3CDTF">2004-10-05T18:50:23Z</dcterms:created>
  <dcterms:modified xsi:type="dcterms:W3CDTF">2019-09-04T14:48:59Z</dcterms:modified>
</cp:coreProperties>
</file>