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P:\Stock\Maciej\WEB_Documents\"/>
    </mc:Choice>
  </mc:AlternateContent>
  <xr:revisionPtr revIDLastSave="0" documentId="13_ncr:1_{5B9E7A28-AA06-478D-A49D-8396562952C2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4" r:id="rId1"/>
    <sheet name="MegaCalc" sheetId="3" r:id="rId2"/>
  </sheets>
  <definedNames>
    <definedName name="Absorbance">MegaCalc!$K$18:$K$57</definedName>
    <definedName name="Ave_AmmBlank_A1">MegaCalc!$F$11</definedName>
    <definedName name="Ave_AmmBlank_A2">MegaCalc!$G$11</definedName>
    <definedName name="Ave_AmmBlank_A3">MegaCalc!$H$11</definedName>
    <definedName name="Ave_AmmGlnAsnBlank_A1">MegaCalc!$F$12</definedName>
    <definedName name="Ave_AmmGlnAsnBlank_A2">MegaCalc!$G$12</definedName>
    <definedName name="Ave_AmmGlnAsnBlank_A3">MegaCalc!$H$12</definedName>
    <definedName name="Concentration_gg">MegaCalc!$P$18:$P$57</definedName>
    <definedName name="Concentration_gL">MegaCalc!$M$18:$M$57</definedName>
    <definedName name="Contact_us">Instructions!$D$55</definedName>
    <definedName name="Dilution">MegaCalc!$J$18:$J$57</definedName>
    <definedName name="First_AmmBlank_A1">MegaCalc!$F$7</definedName>
    <definedName name="First_AmmBlank_A2">MegaCalc!$G$7</definedName>
    <definedName name="First_AmmBlank_A3">MegaCalc!$H$7</definedName>
    <definedName name="First_AmmGlnAsnBlank_A1">MegaCalc!$F$8</definedName>
    <definedName name="First_AmmGlnAsnBlank_A2">MegaCalc!$G$8</definedName>
    <definedName name="First_AmmGlnAsnBlank_A3">MegaCalc!$H$8</definedName>
    <definedName name="Instructions">Instructions!$A$2</definedName>
    <definedName name="_xlnm.Print_Area" localSheetId="0">Instructions!$C$2:$O$56</definedName>
    <definedName name="_xlnm.Print_Area" localSheetId="1">MegaCalc!$B$2:$Q$57</definedName>
    <definedName name="_xlnm.Print_Titles" localSheetId="1">MegaCalc!$15:$17</definedName>
    <definedName name="Sample_con_gL">MegaCalc!$O$18:$O$57</definedName>
    <definedName name="Second_AmmBlank_A1">MegaCalc!$F$9</definedName>
    <definedName name="Second_AmmBlank_A2">MegaCalc!$G$9</definedName>
    <definedName name="Second_AmmBlank_A3">MegaCalc!$H$9</definedName>
    <definedName name="Second_AmmGlnAsnBlank_A1">MegaCalc!$F$10</definedName>
    <definedName name="Second_AmmGlnAsnBlank_A2">MegaCalc!$G$10</definedName>
    <definedName name="Second_AmmGlnAsnBlank_A3">MegaCalc!$H$10</definedName>
    <definedName name="Volume">MegaCalc!$I$18:$I$57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3" l="1"/>
  <c r="L54" i="3" s="1"/>
  <c r="G11" i="3"/>
  <c r="F12" i="3"/>
  <c r="G12" i="3"/>
  <c r="N36" i="3" s="1"/>
  <c r="H12" i="3"/>
  <c r="N26" i="3"/>
  <c r="N30" i="3"/>
  <c r="N46" i="3"/>
  <c r="L30" i="3"/>
  <c r="K30" i="3"/>
  <c r="M30" i="3" s="1"/>
  <c r="P30" i="3" s="1"/>
  <c r="Q30" i="3" s="1"/>
  <c r="K34" i="3"/>
  <c r="M34" i="3" s="1"/>
  <c r="P34" i="3" s="1"/>
  <c r="Q34" i="3" s="1"/>
  <c r="K42" i="3"/>
  <c r="M42" i="3" s="1"/>
  <c r="P42" i="3" s="1"/>
  <c r="Q42" i="3" s="1"/>
  <c r="K53" i="3"/>
  <c r="M53" i="3" s="1"/>
  <c r="P53" i="3" s="1"/>
  <c r="Q53" i="3" s="1"/>
  <c r="N34" i="3"/>
  <c r="K22" i="3"/>
  <c r="M22" i="3" s="1"/>
  <c r="P22" i="3" s="1"/>
  <c r="Q22" i="3" s="1"/>
  <c r="N52" i="3"/>
  <c r="L22" i="3"/>
  <c r="K26" i="3"/>
  <c r="M26" i="3" s="1"/>
  <c r="P26" i="3" s="1"/>
  <c r="Q26" i="3" s="1"/>
  <c r="K50" i="3"/>
  <c r="M50" i="3" s="1"/>
  <c r="P50" i="3" s="1"/>
  <c r="Q50" i="3" s="1"/>
  <c r="N38" i="3"/>
  <c r="N42" i="3"/>
  <c r="K38" i="3"/>
  <c r="M38" i="3" s="1"/>
  <c r="P38" i="3" s="1"/>
  <c r="Q38" i="3" s="1"/>
  <c r="L50" i="3"/>
  <c r="L46" i="3"/>
  <c r="N41" i="3"/>
  <c r="L42" i="3"/>
  <c r="K18" i="3"/>
  <c r="M18" i="3" s="1"/>
  <c r="P18" i="3" s="1"/>
  <c r="Q18" i="3" s="1"/>
  <c r="N50" i="3"/>
  <c r="N54" i="3"/>
  <c r="L38" i="3"/>
  <c r="N18" i="3"/>
  <c r="N45" i="3"/>
  <c r="K37" i="3"/>
  <c r="M37" i="3" s="1"/>
  <c r="P37" i="3" s="1"/>
  <c r="Q37" i="3" s="1"/>
  <c r="N33" i="3"/>
  <c r="L57" i="3"/>
  <c r="N53" i="3"/>
  <c r="K21" i="3"/>
  <c r="M21" i="3" s="1"/>
  <c r="P21" i="3" s="1"/>
  <c r="Q21" i="3" s="1"/>
  <c r="K25" i="3"/>
  <c r="M25" i="3" s="1"/>
  <c r="P25" i="3" s="1"/>
  <c r="Q25" i="3" s="1"/>
  <c r="K49" i="3"/>
  <c r="M49" i="3" s="1"/>
  <c r="P49" i="3" s="1"/>
  <c r="Q49" i="3" s="1"/>
  <c r="K45" i="3"/>
  <c r="M45" i="3" s="1"/>
  <c r="P45" i="3" s="1"/>
  <c r="Q45" i="3" s="1"/>
  <c r="K41" i="3"/>
  <c r="M41" i="3" s="1"/>
  <c r="P41" i="3" s="1"/>
  <c r="Q41" i="3" s="1"/>
  <c r="L53" i="3"/>
  <c r="L33" i="3"/>
  <c r="N25" i="3"/>
  <c r="L18" i="3"/>
  <c r="L34" i="3"/>
  <c r="K20" i="3"/>
  <c r="M20" i="3" s="1"/>
  <c r="P20" i="3" s="1"/>
  <c r="Q20" i="3" s="1"/>
  <c r="L21" i="3"/>
  <c r="L26" i="3"/>
  <c r="N22" i="3"/>
  <c r="L36" i="3"/>
  <c r="L29" i="3"/>
  <c r="K54" i="3"/>
  <c r="M54" i="3" s="1"/>
  <c r="P54" i="3" s="1"/>
  <c r="Q54" i="3" s="1"/>
  <c r="K57" i="3"/>
  <c r="M57" i="3" s="1"/>
  <c r="P57" i="3" s="1"/>
  <c r="Q57" i="3" s="1"/>
  <c r="K46" i="3"/>
  <c r="M46" i="3" s="1"/>
  <c r="P46" i="3" s="1"/>
  <c r="Q46" i="3" s="1"/>
  <c r="K33" i="3"/>
  <c r="M33" i="3" s="1"/>
  <c r="P33" i="3" s="1"/>
  <c r="Q33" i="3" s="1"/>
  <c r="K29" i="3"/>
  <c r="M29" i="3" s="1"/>
  <c r="P29" i="3" s="1"/>
  <c r="Q29" i="3" s="1"/>
  <c r="L52" i="3"/>
  <c r="L37" i="3"/>
  <c r="L45" i="3" l="1"/>
  <c r="N21" i="3"/>
  <c r="N49" i="3"/>
  <c r="L25" i="3"/>
  <c r="L49" i="3"/>
  <c r="N37" i="3"/>
  <c r="K48" i="3"/>
  <c r="M48" i="3" s="1"/>
  <c r="P48" i="3" s="1"/>
  <c r="Q48" i="3" s="1"/>
  <c r="N29" i="3"/>
  <c r="L40" i="3"/>
  <c r="N57" i="3"/>
  <c r="N44" i="3"/>
  <c r="L41" i="3"/>
  <c r="K36" i="3"/>
  <c r="M36" i="3" s="1"/>
  <c r="P36" i="3" s="1"/>
  <c r="Q36" i="3" s="1"/>
  <c r="L56" i="3"/>
  <c r="L28" i="3"/>
  <c r="N20" i="3"/>
  <c r="N40" i="3"/>
  <c r="K52" i="3"/>
  <c r="M52" i="3" s="1"/>
  <c r="P52" i="3" s="1"/>
  <c r="Q52" i="3" s="1"/>
  <c r="L44" i="3"/>
  <c r="N48" i="3"/>
  <c r="K44" i="3"/>
  <c r="M44" i="3" s="1"/>
  <c r="P44" i="3" s="1"/>
  <c r="Q44" i="3" s="1"/>
  <c r="N56" i="3"/>
  <c r="N28" i="3"/>
  <c r="K56" i="3"/>
  <c r="M56" i="3" s="1"/>
  <c r="P56" i="3" s="1"/>
  <c r="Q56" i="3" s="1"/>
  <c r="K40" i="3"/>
  <c r="M40" i="3" s="1"/>
  <c r="P40" i="3" s="1"/>
  <c r="Q40" i="3" s="1"/>
  <c r="K32" i="3"/>
  <c r="M32" i="3" s="1"/>
  <c r="P32" i="3" s="1"/>
  <c r="Q32" i="3" s="1"/>
  <c r="K24" i="3"/>
  <c r="M24" i="3" s="1"/>
  <c r="P24" i="3" s="1"/>
  <c r="Q24" i="3" s="1"/>
  <c r="L24" i="3"/>
  <c r="N32" i="3"/>
  <c r="K28" i="3"/>
  <c r="M28" i="3" s="1"/>
  <c r="P28" i="3" s="1"/>
  <c r="Q28" i="3" s="1"/>
  <c r="L20" i="3"/>
  <c r="L32" i="3"/>
  <c r="L48" i="3"/>
  <c r="N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2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
Concentration: grams of Ammonia,  L-Glutamine and  L-Asparagine per litre of sample </t>
        </r>
      </text>
    </comment>
    <comment ref="N2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Concentration: grams of Ammonia, L-Glutamine and  L-Asparagine per 100 grams of sample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
Concentration: grams of Ammonia,  L-Glutamine and  L-Asparagine per litre of sample </t>
        </r>
      </text>
    </comment>
    <comment ref="O1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7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Concentration: grams of Ammonia, L-Glutamine and  L-Asparagine per 100 grams of sample</t>
        </r>
      </text>
    </comment>
  </commentList>
</comments>
</file>

<file path=xl/sharedStrings.xml><?xml version="1.0" encoding="utf-8"?>
<sst xmlns="http://schemas.openxmlformats.org/spreadsheetml/2006/main" count="116" uniqueCount="43">
  <si>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</si>
  <si>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</si>
  <si>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</si>
  <si>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</si>
  <si>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</si>
  <si>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</si>
  <si>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</si>
  <si>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</si>
  <si>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</si>
  <si>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</si>
  <si>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</si>
  <si>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</si>
  <si>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</si>
  <si>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Blank absorbance values</t>
  </si>
  <si>
    <t>Sample absorbance values</t>
  </si>
  <si>
    <t>Sample volume 
(mL)</t>
  </si>
  <si>
    <t>Dilution 
(-fold)</t>
  </si>
  <si>
    <t>Change in absorbance</t>
  </si>
  <si>
    <t>Analyte</t>
  </si>
  <si>
    <t xml:space="preserve">   Abs Analyte</t>
  </si>
  <si>
    <t>Analyte
(g/L)</t>
  </si>
  <si>
    <t>Analyte (g/100g)</t>
  </si>
  <si>
    <t>Ave</t>
  </si>
  <si>
    <t>Ammonia</t>
  </si>
  <si>
    <t>L-glutamine</t>
  </si>
  <si>
    <t>L-asparagine</t>
  </si>
  <si>
    <r>
      <t>A</t>
    </r>
    <r>
      <rPr>
        <vertAlign val="subscript"/>
        <sz val="12"/>
        <color indexed="63"/>
        <rFont val="Gill Sans MT"/>
        <family val="2"/>
      </rPr>
      <t>1</t>
    </r>
  </si>
  <si>
    <r>
      <t>A</t>
    </r>
    <r>
      <rPr>
        <vertAlign val="subscript"/>
        <sz val="12"/>
        <color indexed="63"/>
        <rFont val="Gill Sans MT"/>
        <family val="2"/>
      </rPr>
      <t>2</t>
    </r>
  </si>
  <si>
    <r>
      <t>A</t>
    </r>
    <r>
      <rPr>
        <vertAlign val="subscript"/>
        <sz val="12"/>
        <color indexed="63"/>
        <rFont val="Gill Sans MT"/>
        <family val="2"/>
      </rPr>
      <t>3</t>
    </r>
  </si>
  <si>
    <r>
      <t>Concentration (g</t>
    </r>
    <r>
      <rPr>
        <vertAlign val="subscript"/>
        <sz val="9"/>
        <color indexed="63"/>
        <rFont val="Gill Sans MT"/>
        <family val="2"/>
      </rPr>
      <t>analyte</t>
    </r>
    <r>
      <rPr>
        <sz val="9"/>
        <color indexed="63"/>
        <rFont val="Gill Sans MT"/>
        <family val="2"/>
      </rPr>
      <t>/L</t>
    </r>
    <r>
      <rPr>
        <vertAlign val="subscript"/>
        <sz val="9"/>
        <color indexed="63"/>
        <rFont val="Gill Sans MT"/>
        <family val="2"/>
      </rPr>
      <t>sample</t>
    </r>
    <r>
      <rPr>
        <sz val="9"/>
        <color indexed="63"/>
        <rFont val="Gill Sans MT"/>
        <family val="2"/>
      </rPr>
      <t>)</t>
    </r>
  </si>
  <si>
    <r>
      <t>Concentration (g</t>
    </r>
    <r>
      <rPr>
        <b/>
        <vertAlign val="subscript"/>
        <sz val="10"/>
        <color indexed="63"/>
        <rFont val="Gill Sans MT"/>
        <family val="2"/>
      </rPr>
      <t>analyte</t>
    </r>
    <r>
      <rPr>
        <b/>
        <sz val="10"/>
        <color indexed="63"/>
        <rFont val="Gill Sans MT"/>
        <family val="2"/>
      </rPr>
      <t xml:space="preserve">/ </t>
    </r>
    <r>
      <rPr>
        <sz val="9"/>
        <color indexed="63"/>
        <rFont val="Gill Sans MT"/>
        <family val="2"/>
      </rPr>
      <t>100g</t>
    </r>
    <r>
      <rPr>
        <b/>
        <vertAlign val="subscript"/>
        <sz val="10"/>
        <color indexed="63"/>
        <rFont val="Gill Sans MT"/>
        <family val="2"/>
      </rPr>
      <t>sample</t>
    </r>
    <r>
      <rPr>
        <b/>
        <sz val="10"/>
        <color indexed="63"/>
        <rFont val="Gill Sans MT"/>
        <family val="2"/>
      </rPr>
      <t>)</t>
    </r>
  </si>
  <si>
    <t>GLN + ASN</t>
  </si>
  <si>
    <r>
      <t>Welcome to Megazyme</t>
    </r>
    <r>
      <rPr>
        <sz val="12"/>
        <rFont val="Arial"/>
        <family val="2"/>
      </rPr>
      <t xml:space="preserve"> </t>
    </r>
  </si>
  <si>
    <r>
      <t>Instructions for Use of Mega-Calc</t>
    </r>
    <r>
      <rPr>
        <vertAlign val="superscript"/>
        <sz val="12"/>
        <rFont val="Arial"/>
        <family val="2"/>
      </rPr>
      <t>TM</t>
    </r>
  </si>
  <si>
    <r>
      <t xml:space="preserve">On the </t>
    </r>
    <r>
      <rPr>
        <b/>
        <sz val="11"/>
        <color indexed="17"/>
        <rFont val="Arial"/>
        <family val="2"/>
      </rPr>
      <t>Mega-Calc</t>
    </r>
    <r>
      <rPr>
        <vertAlign val="superscript"/>
        <sz val="11"/>
        <rFont val="Arial"/>
        <family val="2"/>
      </rPr>
      <t>TM</t>
    </r>
    <r>
      <rPr>
        <sz val="11"/>
        <rFont val="Arial"/>
        <family val="2"/>
      </rPr>
      <t xml:space="preserve"> page, fill in the orange boxes and it will provide automatic results in the white boxes.</t>
    </r>
  </si>
  <si>
    <r>
      <t>A</t>
    </r>
    <r>
      <rPr>
        <vertAlign val="subscript"/>
        <sz val="12"/>
        <color indexed="63"/>
        <rFont val="Arial"/>
        <family val="2"/>
      </rPr>
      <t>1</t>
    </r>
  </si>
  <si>
    <r>
      <t>A</t>
    </r>
    <r>
      <rPr>
        <vertAlign val="subscript"/>
        <sz val="12"/>
        <color indexed="63"/>
        <rFont val="Arial"/>
        <family val="2"/>
      </rPr>
      <t>2</t>
    </r>
  </si>
  <si>
    <r>
      <t>A</t>
    </r>
    <r>
      <rPr>
        <vertAlign val="subscript"/>
        <sz val="12"/>
        <color indexed="63"/>
        <rFont val="Arial"/>
        <family val="2"/>
      </rPr>
      <t>3</t>
    </r>
  </si>
  <si>
    <r>
      <t xml:space="preserve">To further support you, our valued customer, we have developed the Megazyme </t>
    </r>
    <r>
      <rPr>
        <b/>
        <sz val="11"/>
        <color indexed="17"/>
        <rFont val="Arial"/>
        <family val="2"/>
      </rPr>
      <t>Mega-Calc</t>
    </r>
    <r>
      <rPr>
        <vertAlign val="superscript"/>
        <sz val="11"/>
        <rFont val="Arial"/>
        <family val="2"/>
      </rPr>
      <t>TM</t>
    </r>
    <r>
      <rPr>
        <sz val="11"/>
        <rFont val="Arial"/>
        <family val="2"/>
      </rPr>
      <t xml:space="preserve"> to assist you in calculating the concentration of analyte (as g/L or g/100 g) from raw absorbance data.</t>
    </r>
  </si>
  <si>
    <t>....</t>
  </si>
  <si>
    <t>Megazyme Knowledge Base</t>
  </si>
  <si>
    <t>Customer Support</t>
  </si>
  <si>
    <t>K-ASNAM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</si>
</sst>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6" x14ac:knownFonts="1">
    <font>
      <sz val="10"/>
      <name val="Arial"/>
    </font>
    <font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10"/>
      <name val="Gill Sans MT"/>
      <family val="2"/>
    </font>
    <font>
      <b/>
      <sz val="10"/>
      <color indexed="63"/>
      <name val="Gill Sans MT"/>
      <family val="2"/>
    </font>
    <font>
      <vertAlign val="subscript"/>
      <sz val="12"/>
      <color indexed="63"/>
      <name val="Gill Sans MT"/>
      <family val="2"/>
    </font>
    <font>
      <sz val="9"/>
      <color indexed="63"/>
      <name val="Gill Sans MT"/>
      <family val="2"/>
    </font>
    <font>
      <vertAlign val="subscript"/>
      <sz val="9"/>
      <color indexed="63"/>
      <name val="Gill Sans MT"/>
      <family val="2"/>
    </font>
    <font>
      <b/>
      <vertAlign val="subscript"/>
      <sz val="10"/>
      <color indexed="63"/>
      <name val="Gill Sans MT"/>
      <family val="2"/>
    </font>
    <font>
      <sz val="10"/>
      <name val="Arial"/>
      <family val="2"/>
    </font>
    <font>
      <b/>
      <sz val="20"/>
      <color indexed="17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17"/>
      <name val="Arial"/>
      <family val="2"/>
    </font>
    <font>
      <vertAlign val="superscript"/>
      <sz val="11"/>
      <name val="Arial"/>
      <family val="2"/>
    </font>
    <font>
      <vertAlign val="superscript"/>
      <sz val="12"/>
      <name val="Arial"/>
      <family val="2"/>
    </font>
    <font>
      <vertAlign val="subscript"/>
      <sz val="12"/>
      <color indexed="63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theme="1"/>
      <name val="Gill Sans MT"/>
      <family val="2"/>
    </font>
    <font>
      <sz val="9"/>
      <color theme="1"/>
      <name val="Gill Sans MT"/>
      <family val="2"/>
    </font>
    <font>
      <sz val="10"/>
      <color rgb="FF000000"/>
      <name val="Gill Sans MT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0" fontId="1" fillId="2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3" borderId="0" xfId="0" applyFont="1" applyFill="1" applyBorder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0" fontId="1" fillId="2" borderId="0" xfId="0" applyFont="1" applyFill="1" applyProtection="1"/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center"/>
    </xf>
    <xf numFmtId="164" fontId="1" fillId="3" borderId="0" xfId="0" applyNumberFormat="1" applyFont="1" applyFill="1" applyBorder="1" applyProtection="1"/>
    <xf numFmtId="0" fontId="4" fillId="2" borderId="0" xfId="0" applyFont="1" applyFill="1" applyBorder="1" applyProtection="1"/>
    <xf numFmtId="0" fontId="4" fillId="3" borderId="0" xfId="0" applyFont="1" applyFill="1" applyBorder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24" fillId="3" borderId="0" xfId="0" applyFont="1" applyFill="1" applyBorder="1" applyProtection="1"/>
    <xf numFmtId="0" fontId="25" fillId="3" borderId="0" xfId="0" applyFont="1" applyFill="1" applyBorder="1" applyProtection="1"/>
    <xf numFmtId="0" fontId="24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1" xfId="0" applyFont="1" applyFill="1" applyBorder="1" applyProtection="1"/>
    <xf numFmtId="0" fontId="26" fillId="3" borderId="1" xfId="0" applyFont="1" applyFill="1" applyBorder="1" applyAlignment="1" applyProtection="1">
      <alignment horizontal="center"/>
    </xf>
    <xf numFmtId="0" fontId="24" fillId="3" borderId="0" xfId="0" applyFont="1" applyFill="1" applyAlignment="1" applyProtection="1">
      <alignment horizontal="right"/>
    </xf>
    <xf numFmtId="0" fontId="25" fillId="3" borderId="2" xfId="0" applyFont="1" applyFill="1" applyBorder="1" applyAlignment="1" applyProtection="1">
      <alignment horizontal="left" vertical="top" wrapText="1"/>
    </xf>
    <xf numFmtId="0" fontId="25" fillId="3" borderId="1" xfId="0" applyFont="1" applyFill="1" applyBorder="1" applyAlignment="1" applyProtection="1">
      <alignment horizontal="left" vertical="top" wrapText="1"/>
    </xf>
    <xf numFmtId="0" fontId="27" fillId="3" borderId="1" xfId="0" applyFont="1" applyFill="1" applyBorder="1" applyAlignment="1" applyProtection="1">
      <alignment horizontal="center" vertical="top" wrapText="1"/>
    </xf>
    <xf numFmtId="0" fontId="25" fillId="3" borderId="1" xfId="0" applyFont="1" applyFill="1" applyBorder="1" applyAlignment="1" applyProtection="1">
      <alignment horizontal="center" vertical="top" wrapText="1"/>
    </xf>
    <xf numFmtId="0" fontId="28" fillId="4" borderId="3" xfId="0" applyFont="1" applyFill="1" applyBorder="1" applyAlignment="1" applyProtection="1">
      <alignment horizontal="center" vertical="top" wrapText="1"/>
    </xf>
    <xf numFmtId="0" fontId="24" fillId="3" borderId="2" xfId="0" applyFont="1" applyFill="1" applyBorder="1" applyProtection="1"/>
    <xf numFmtId="0" fontId="24" fillId="5" borderId="4" xfId="0" applyFont="1" applyFill="1" applyBorder="1" applyProtection="1">
      <protection locked="0"/>
    </xf>
    <xf numFmtId="0" fontId="24" fillId="3" borderId="4" xfId="0" applyFont="1" applyFill="1" applyBorder="1" applyProtection="1"/>
    <xf numFmtId="164" fontId="24" fillId="5" borderId="4" xfId="0" applyNumberFormat="1" applyFont="1" applyFill="1" applyBorder="1" applyProtection="1">
      <protection locked="0"/>
    </xf>
    <xf numFmtId="2" fontId="24" fillId="5" borderId="4" xfId="0" applyNumberFormat="1" applyFont="1" applyFill="1" applyBorder="1" applyProtection="1">
      <protection locked="0"/>
    </xf>
    <xf numFmtId="164" fontId="24" fillId="4" borderId="4" xfId="0" applyNumberFormat="1" applyFont="1" applyFill="1" applyBorder="1" applyProtection="1"/>
    <xf numFmtId="164" fontId="24" fillId="3" borderId="4" xfId="0" applyNumberFormat="1" applyFont="1" applyFill="1" applyBorder="1" applyProtection="1"/>
    <xf numFmtId="0" fontId="24" fillId="4" borderId="4" xfId="0" applyFont="1" applyFill="1" applyBorder="1" applyProtection="1"/>
    <xf numFmtId="165" fontId="24" fillId="3" borderId="5" xfId="0" applyNumberFormat="1" applyFont="1" applyFill="1" applyBorder="1" applyProtection="1"/>
    <xf numFmtId="0" fontId="24" fillId="3" borderId="6" xfId="0" applyFont="1" applyFill="1" applyBorder="1" applyProtection="1"/>
    <xf numFmtId="0" fontId="24" fillId="3" borderId="7" xfId="0" applyFont="1" applyFill="1" applyBorder="1" applyProtection="1"/>
    <xf numFmtId="0" fontId="24" fillId="3" borderId="5" xfId="0" applyFont="1" applyFill="1" applyBorder="1" applyProtection="1"/>
    <xf numFmtId="164" fontId="24" fillId="4" borderId="5" xfId="0" applyNumberFormat="1" applyFont="1" applyFill="1" applyBorder="1" applyProtection="1"/>
    <xf numFmtId="164" fontId="24" fillId="3" borderId="5" xfId="0" applyNumberFormat="1" applyFont="1" applyFill="1" applyBorder="1" applyProtection="1"/>
    <xf numFmtId="0" fontId="24" fillId="4" borderId="5" xfId="0" applyFont="1" applyFill="1" applyBorder="1" applyProtection="1"/>
    <xf numFmtId="0" fontId="24" fillId="3" borderId="8" xfId="0" applyFont="1" applyFill="1" applyBorder="1" applyProtection="1"/>
    <xf numFmtId="0" fontId="24" fillId="0" borderId="9" xfId="0" applyFont="1" applyBorder="1" applyProtection="1"/>
    <xf numFmtId="0" fontId="24" fillId="3" borderId="9" xfId="0" applyFont="1" applyFill="1" applyBorder="1" applyProtection="1"/>
    <xf numFmtId="164" fontId="24" fillId="4" borderId="9" xfId="0" applyNumberFormat="1" applyFont="1" applyFill="1" applyBorder="1" applyProtection="1"/>
    <xf numFmtId="164" fontId="24" fillId="3" borderId="9" xfId="0" applyNumberFormat="1" applyFont="1" applyFill="1" applyBorder="1" applyProtection="1"/>
    <xf numFmtId="0" fontId="24" fillId="4" borderId="9" xfId="0" applyFont="1" applyFill="1" applyBorder="1" applyProtection="1"/>
    <xf numFmtId="165" fontId="24" fillId="3" borderId="9" xfId="0" applyNumberFormat="1" applyFont="1" applyFill="1" applyBorder="1" applyProtection="1"/>
    <xf numFmtId="164" fontId="24" fillId="5" borderId="9" xfId="0" applyNumberFormat="1" applyFont="1" applyFill="1" applyBorder="1" applyProtection="1">
      <protection locked="0"/>
    </xf>
    <xf numFmtId="164" fontId="24" fillId="3" borderId="4" xfId="0" applyNumberFormat="1" applyFont="1" applyFill="1" applyBorder="1" applyAlignment="1" applyProtection="1">
      <alignment horizontal="right"/>
    </xf>
    <xf numFmtId="164" fontId="24" fillId="3" borderId="9" xfId="0" applyNumberFormat="1" applyFont="1" applyFill="1" applyBorder="1" applyAlignment="1" applyProtection="1">
      <alignment horizontal="right"/>
    </xf>
    <xf numFmtId="0" fontId="24" fillId="3" borderId="10" xfId="0" applyFont="1" applyFill="1" applyBorder="1" applyProtection="1"/>
    <xf numFmtId="0" fontId="24" fillId="3" borderId="11" xfId="0" applyFont="1" applyFill="1" applyBorder="1" applyProtection="1"/>
    <xf numFmtId="164" fontId="24" fillId="3" borderId="11" xfId="0" applyNumberFormat="1" applyFont="1" applyFill="1" applyBorder="1" applyAlignment="1" applyProtection="1">
      <alignment horizontal="left"/>
    </xf>
    <xf numFmtId="164" fontId="29" fillId="5" borderId="4" xfId="0" applyNumberFormat="1" applyFont="1" applyFill="1" applyBorder="1" applyProtection="1">
      <protection locked="0"/>
    </xf>
    <xf numFmtId="164" fontId="29" fillId="5" borderId="5" xfId="0" applyNumberFormat="1" applyFont="1" applyFill="1" applyBorder="1" applyProtection="1">
      <protection locked="0"/>
    </xf>
    <xf numFmtId="165" fontId="29" fillId="5" borderId="4" xfId="0" applyNumberFormat="1" applyFont="1" applyFill="1" applyBorder="1" applyProtection="1">
      <protection locked="0"/>
    </xf>
    <xf numFmtId="164" fontId="24" fillId="6" borderId="4" xfId="0" applyNumberFormat="1" applyFont="1" applyFill="1" applyBorder="1" applyProtection="1">
      <protection locked="0"/>
    </xf>
    <xf numFmtId="0" fontId="29" fillId="3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0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left" vertical="top"/>
    </xf>
    <xf numFmtId="0" fontId="12" fillId="3" borderId="0" xfId="1" applyFont="1" applyFill="1" applyAlignment="1" applyProtection="1">
      <alignment horizontal="right" vertical="top" wrapText="1"/>
    </xf>
    <xf numFmtId="0" fontId="10" fillId="3" borderId="0" xfId="0" applyFont="1" applyFill="1" applyAlignment="1" applyProtection="1">
      <alignment horizontal="left"/>
    </xf>
    <xf numFmtId="0" fontId="13" fillId="3" borderId="0" xfId="0" applyFont="1" applyFill="1" applyBorder="1" applyAlignment="1" applyProtection="1">
      <alignment horizontal="left" vertical="top"/>
    </xf>
    <xf numFmtId="0" fontId="10" fillId="3" borderId="0" xfId="0" applyFont="1" applyFill="1" applyProtection="1"/>
    <xf numFmtId="0" fontId="14" fillId="3" borderId="0" xfId="0" applyFont="1" applyFill="1" applyProtection="1"/>
    <xf numFmtId="0" fontId="16" fillId="3" borderId="0" xfId="0" quotePrefix="1" applyFont="1" applyFill="1" applyBorder="1" applyAlignment="1" applyProtection="1">
      <alignment horizontal="center" vertical="top" wrapText="1"/>
    </xf>
    <xf numFmtId="164" fontId="10" fillId="3" borderId="0" xfId="0" applyNumberFormat="1" applyFont="1" applyFill="1" applyBorder="1" applyAlignment="1" applyProtection="1">
      <alignment horizontal="left"/>
    </xf>
    <xf numFmtId="0" fontId="17" fillId="3" borderId="0" xfId="0" applyFont="1" applyFill="1" applyProtection="1"/>
    <xf numFmtId="0" fontId="10" fillId="0" borderId="0" xfId="0" applyFont="1" applyFill="1" applyBorder="1" applyProtection="1"/>
    <xf numFmtId="0" fontId="16" fillId="3" borderId="0" xfId="0" applyFont="1" applyFill="1" applyBorder="1" applyProtection="1"/>
    <xf numFmtId="0" fontId="30" fillId="3" borderId="0" xfId="0" applyFont="1" applyFill="1" applyProtection="1"/>
    <xf numFmtId="0" fontId="10" fillId="0" borderId="0" xfId="0" applyFont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0" fontId="31" fillId="3" borderId="0" xfId="0" applyFont="1" applyFill="1" applyBorder="1" applyProtection="1"/>
    <xf numFmtId="0" fontId="30" fillId="3" borderId="0" xfId="0" applyFont="1" applyFill="1" applyBorder="1" applyProtection="1"/>
    <xf numFmtId="0" fontId="31" fillId="3" borderId="1" xfId="0" applyFont="1" applyFill="1" applyBorder="1" applyProtection="1"/>
    <xf numFmtId="0" fontId="32" fillId="3" borderId="1" xfId="0" applyFont="1" applyFill="1" applyBorder="1" applyAlignment="1" applyProtection="1">
      <alignment horizontal="center"/>
    </xf>
    <xf numFmtId="0" fontId="30" fillId="3" borderId="10" xfId="0" applyFont="1" applyFill="1" applyBorder="1" applyProtection="1"/>
    <xf numFmtId="164" fontId="30" fillId="5" borderId="4" xfId="0" applyNumberFormat="1" applyFont="1" applyFill="1" applyBorder="1" applyProtection="1">
      <protection locked="0"/>
    </xf>
    <xf numFmtId="164" fontId="30" fillId="6" borderId="4" xfId="0" applyNumberFormat="1" applyFont="1" applyFill="1" applyBorder="1" applyProtection="1">
      <protection locked="0"/>
    </xf>
    <xf numFmtId="0" fontId="33" fillId="3" borderId="0" xfId="0" applyFont="1" applyFill="1" applyBorder="1" applyProtection="1"/>
    <xf numFmtId="0" fontId="30" fillId="3" borderId="11" xfId="0" applyFont="1" applyFill="1" applyBorder="1" applyProtection="1"/>
    <xf numFmtId="164" fontId="30" fillId="5" borderId="9" xfId="0" applyNumberFormat="1" applyFont="1" applyFill="1" applyBorder="1" applyProtection="1">
      <protection locked="0"/>
    </xf>
    <xf numFmtId="0" fontId="30" fillId="3" borderId="0" xfId="0" applyFont="1" applyFill="1" applyAlignment="1" applyProtection="1">
      <alignment horizontal="right"/>
    </xf>
    <xf numFmtId="164" fontId="30" fillId="3" borderId="4" xfId="0" applyNumberFormat="1" applyFont="1" applyFill="1" applyBorder="1" applyAlignment="1" applyProtection="1">
      <alignment horizontal="right"/>
    </xf>
    <xf numFmtId="164" fontId="30" fillId="3" borderId="11" xfId="0" applyNumberFormat="1" applyFont="1" applyFill="1" applyBorder="1" applyAlignment="1" applyProtection="1">
      <alignment horizontal="left"/>
    </xf>
    <xf numFmtId="164" fontId="30" fillId="3" borderId="9" xfId="0" applyNumberFormat="1" applyFont="1" applyFill="1" applyBorder="1" applyAlignment="1" applyProtection="1">
      <alignment horizontal="right"/>
    </xf>
    <xf numFmtId="0" fontId="31" fillId="3" borderId="2" xfId="0" applyFont="1" applyFill="1" applyBorder="1" applyAlignment="1" applyProtection="1">
      <alignment horizontal="left" vertical="top" wrapText="1"/>
    </xf>
    <xf numFmtId="0" fontId="31" fillId="3" borderId="1" xfId="0" applyFont="1" applyFill="1" applyBorder="1" applyAlignment="1" applyProtection="1">
      <alignment horizontal="left" vertical="top" wrapText="1"/>
    </xf>
    <xf numFmtId="0" fontId="34" fillId="3" borderId="1" xfId="0" applyFont="1" applyFill="1" applyBorder="1" applyAlignment="1" applyProtection="1">
      <alignment horizontal="center" vertical="top" wrapText="1"/>
    </xf>
    <xf numFmtId="0" fontId="31" fillId="3" borderId="1" xfId="0" applyFont="1" applyFill="1" applyBorder="1" applyAlignment="1" applyProtection="1">
      <alignment horizontal="center" vertical="top" wrapText="1"/>
    </xf>
    <xf numFmtId="0" fontId="30" fillId="3" borderId="2" xfId="0" applyFont="1" applyFill="1" applyBorder="1" applyProtection="1"/>
    <xf numFmtId="0" fontId="30" fillId="5" borderId="4" xfId="0" applyFont="1" applyFill="1" applyBorder="1" applyProtection="1">
      <protection locked="0"/>
    </xf>
    <xf numFmtId="0" fontId="30" fillId="3" borderId="4" xfId="0" applyFont="1" applyFill="1" applyBorder="1" applyProtection="1"/>
    <xf numFmtId="164" fontId="33" fillId="5" borderId="4" xfId="0" applyNumberFormat="1" applyFont="1" applyFill="1" applyBorder="1" applyProtection="1">
      <protection locked="0"/>
    </xf>
    <xf numFmtId="2" fontId="30" fillId="5" borderId="4" xfId="0" applyNumberFormat="1" applyFont="1" applyFill="1" applyBorder="1" applyProtection="1">
      <protection locked="0"/>
    </xf>
    <xf numFmtId="164" fontId="30" fillId="3" borderId="4" xfId="0" applyNumberFormat="1" applyFont="1" applyFill="1" applyBorder="1" applyProtection="1"/>
    <xf numFmtId="165" fontId="33" fillId="5" borderId="4" xfId="0" applyNumberFormat="1" applyFont="1" applyFill="1" applyBorder="1" applyProtection="1">
      <protection locked="0"/>
    </xf>
    <xf numFmtId="165" fontId="30" fillId="3" borderId="5" xfId="0" applyNumberFormat="1" applyFont="1" applyFill="1" applyBorder="1" applyProtection="1"/>
    <xf numFmtId="0" fontId="30" fillId="3" borderId="6" xfId="0" applyFont="1" applyFill="1" applyBorder="1" applyProtection="1"/>
    <xf numFmtId="0" fontId="30" fillId="3" borderId="7" xfId="0" applyFont="1" applyFill="1" applyBorder="1" applyProtection="1"/>
    <xf numFmtId="0" fontId="30" fillId="3" borderId="5" xfId="0" applyFont="1" applyFill="1" applyBorder="1" applyProtection="1"/>
    <xf numFmtId="164" fontId="33" fillId="5" borderId="5" xfId="0" applyNumberFormat="1" applyFont="1" applyFill="1" applyBorder="1" applyProtection="1">
      <protection locked="0"/>
    </xf>
    <xf numFmtId="164" fontId="30" fillId="3" borderId="5" xfId="0" applyNumberFormat="1" applyFont="1" applyFill="1" applyBorder="1" applyProtection="1"/>
    <xf numFmtId="0" fontId="30" fillId="3" borderId="8" xfId="0" applyFont="1" applyFill="1" applyBorder="1" applyProtection="1"/>
    <xf numFmtId="0" fontId="30" fillId="0" borderId="9" xfId="0" applyFont="1" applyBorder="1" applyProtection="1"/>
    <xf numFmtId="0" fontId="30" fillId="3" borderId="9" xfId="0" applyFont="1" applyFill="1" applyBorder="1" applyProtection="1"/>
    <xf numFmtId="164" fontId="30" fillId="3" borderId="9" xfId="0" applyNumberFormat="1" applyFont="1" applyFill="1" applyBorder="1" applyProtection="1"/>
    <xf numFmtId="165" fontId="30" fillId="3" borderId="9" xfId="0" applyNumberFormat="1" applyFont="1" applyFill="1" applyBorder="1" applyProtection="1"/>
    <xf numFmtId="164" fontId="10" fillId="3" borderId="0" xfId="0" applyNumberFormat="1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horizontal="left"/>
    </xf>
    <xf numFmtId="164" fontId="17" fillId="3" borderId="0" xfId="0" applyNumberFormat="1" applyFont="1" applyFill="1" applyBorder="1" applyAlignment="1" applyProtection="1">
      <alignment horizontal="right"/>
    </xf>
    <xf numFmtId="0" fontId="17" fillId="3" borderId="0" xfId="0" applyFont="1" applyFill="1" applyBorder="1" applyProtection="1"/>
    <xf numFmtId="0" fontId="10" fillId="2" borderId="0" xfId="0" applyFont="1" applyFill="1" applyBorder="1" applyAlignment="1" applyProtection="1"/>
    <xf numFmtId="0" fontId="10" fillId="3" borderId="0" xfId="0" applyFont="1" applyFill="1" applyBorder="1" applyAlignment="1" applyProtection="1">
      <alignment wrapText="1"/>
    </xf>
    <xf numFmtId="0" fontId="22" fillId="3" borderId="0" xfId="0" applyFont="1" applyFill="1" applyProtection="1"/>
    <xf numFmtId="0" fontId="17" fillId="3" borderId="0" xfId="0" applyFont="1" applyFill="1" applyAlignment="1" applyProtection="1">
      <alignment wrapText="1"/>
    </xf>
    <xf numFmtId="0" fontId="10" fillId="0" borderId="0" xfId="0" applyFont="1" applyBorder="1" applyAlignment="1" applyProtection="1"/>
    <xf numFmtId="0" fontId="17" fillId="3" borderId="0" xfId="0" applyFont="1" applyFill="1" applyBorder="1" applyAlignment="1" applyProtection="1">
      <alignment wrapText="1"/>
    </xf>
    <xf numFmtId="0" fontId="10" fillId="3" borderId="0" xfId="0" applyFont="1" applyFill="1" applyAlignment="1" applyProtection="1">
      <alignment wrapText="1"/>
    </xf>
    <xf numFmtId="0" fontId="23" fillId="3" borderId="0" xfId="1" applyFont="1" applyFill="1" applyAlignment="1" applyProtection="1"/>
    <xf numFmtId="0" fontId="17" fillId="3" borderId="0" xfId="0" applyFont="1" applyFill="1" applyAlignment="1" applyProtection="1"/>
    <xf numFmtId="0" fontId="17" fillId="3" borderId="0" xfId="1" applyFont="1" applyFill="1" applyAlignment="1" applyProtection="1">
      <alignment wrapText="1"/>
    </xf>
    <xf numFmtId="0" fontId="22" fillId="0" borderId="0" xfId="0" applyFont="1" applyAlignment="1" applyProtection="1"/>
    <xf numFmtId="0" fontId="22" fillId="3" borderId="0" xfId="0" applyFont="1" applyFill="1" applyAlignment="1" applyProtection="1"/>
    <xf numFmtId="0" fontId="10" fillId="0" borderId="0" xfId="0" applyFont="1" applyProtection="1"/>
    <xf numFmtId="0" fontId="17" fillId="3" borderId="0" xfId="0" applyFont="1" applyFill="1" applyBorder="1" applyAlignment="1" applyProtection="1"/>
    <xf numFmtId="0" fontId="17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/>
    </xf>
    <xf numFmtId="164" fontId="33" fillId="3" borderId="0" xfId="0" applyNumberFormat="1" applyFont="1" applyFill="1" applyBorder="1" applyAlignment="1" applyProtection="1">
      <alignment horizontal="left"/>
    </xf>
    <xf numFmtId="164" fontId="33" fillId="3" borderId="0" xfId="0" applyNumberFormat="1" applyFont="1" applyFill="1" applyBorder="1" applyAlignment="1" applyProtection="1">
      <alignment horizontal="right"/>
    </xf>
    <xf numFmtId="0" fontId="14" fillId="0" borderId="0" xfId="0" applyFont="1"/>
    <xf numFmtId="0" fontId="35" fillId="3" borderId="0" xfId="0" applyFont="1" applyFill="1" applyAlignment="1" applyProtection="1"/>
    <xf numFmtId="0" fontId="10" fillId="0" borderId="0" xfId="0" applyFont="1" applyBorder="1" applyProtection="1"/>
    <xf numFmtId="0" fontId="17" fillId="3" borderId="0" xfId="0" applyFont="1" applyFill="1" applyAlignment="1" applyProtection="1">
      <alignment vertical="top" wrapText="1"/>
    </xf>
    <xf numFmtId="0" fontId="10" fillId="0" borderId="0" xfId="0" applyFont="1" applyAlignment="1" applyProtection="1"/>
    <xf numFmtId="0" fontId="17" fillId="0" borderId="0" xfId="0" applyFont="1" applyProtection="1"/>
    <xf numFmtId="164" fontId="10" fillId="5" borderId="12" xfId="0" applyNumberFormat="1" applyFont="1" applyFill="1" applyBorder="1" applyAlignment="1" applyProtection="1">
      <alignment horizontal="left"/>
    </xf>
    <xf numFmtId="164" fontId="10" fillId="5" borderId="3" xfId="0" applyNumberFormat="1" applyFont="1" applyFill="1" applyBorder="1" applyAlignment="1" applyProtection="1">
      <alignment horizontal="left"/>
    </xf>
    <xf numFmtId="164" fontId="24" fillId="5" borderId="12" xfId="0" applyNumberFormat="1" applyFont="1" applyFill="1" applyBorder="1" applyAlignment="1" applyProtection="1">
      <alignment horizontal="left"/>
      <protection locked="0"/>
    </xf>
    <xf numFmtId="164" fontId="24" fillId="5" borderId="13" xfId="0" applyNumberFormat="1" applyFont="1" applyFill="1" applyBorder="1" applyAlignment="1" applyProtection="1">
      <alignment horizontal="left"/>
      <protection locked="0"/>
    </xf>
    <xf numFmtId="164" fontId="24" fillId="5" borderId="3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28</xdr:row>
      <xdr:rowOff>142875</xdr:rowOff>
    </xdr:from>
    <xdr:to>
      <xdr:col>10</xdr:col>
      <xdr:colOff>161925</xdr:colOff>
      <xdr:row>36</xdr:row>
      <xdr:rowOff>180975</xdr:rowOff>
    </xdr:to>
    <xdr:sp macro="" textlink="">
      <xdr:nvSpPr>
        <xdr:cNvPr id="21459" name="Line 67">
          <a:extLst>
            <a:ext uri="{FF2B5EF4-FFF2-40B4-BE49-F238E27FC236}">
              <a16:creationId xmlns:a16="http://schemas.microsoft.com/office/drawing/2014/main" id="{D4DD1CEE-560A-41EB-9ECE-CFCC370792DD}"/>
            </a:ext>
          </a:extLst>
        </xdr:cNvPr>
        <xdr:cNvSpPr>
          <a:spLocks noChangeShapeType="1"/>
        </xdr:cNvSpPr>
      </xdr:nvSpPr>
      <xdr:spPr bwMode="auto">
        <a:xfrm flipV="1">
          <a:off x="4772025" y="7543800"/>
          <a:ext cx="552450" cy="1524000"/>
        </a:xfrm>
        <a:prstGeom prst="line">
          <a:avLst/>
        </a:prstGeom>
        <a:noFill/>
        <a:ln w="9525">
          <a:solidFill>
            <a:srgbClr val="33333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419100</xdr:colOff>
      <xdr:row>11</xdr:row>
      <xdr:rowOff>114300</xdr:rowOff>
    </xdr:from>
    <xdr:to>
      <xdr:col>6</xdr:col>
      <xdr:colOff>419100</xdr:colOff>
      <xdr:row>13</xdr:row>
      <xdr:rowOff>114300</xdr:rowOff>
    </xdr:to>
    <xdr:sp macro="" textlink="">
      <xdr:nvSpPr>
        <xdr:cNvPr id="21461" name="Line 10">
          <a:extLst>
            <a:ext uri="{FF2B5EF4-FFF2-40B4-BE49-F238E27FC236}">
              <a16:creationId xmlns:a16="http://schemas.microsoft.com/office/drawing/2014/main" id="{D809E9C2-636D-46AB-9A3B-D0B3D48BE235}"/>
            </a:ext>
          </a:extLst>
        </xdr:cNvPr>
        <xdr:cNvSpPr>
          <a:spLocks noChangeShapeType="1"/>
        </xdr:cNvSpPr>
      </xdr:nvSpPr>
      <xdr:spPr bwMode="auto">
        <a:xfrm>
          <a:off x="2800350" y="3867150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504825</xdr:colOff>
      <xdr:row>10</xdr:row>
      <xdr:rowOff>200025</xdr:rowOff>
    </xdr:from>
    <xdr:to>
      <xdr:col>7</xdr:col>
      <xdr:colOff>323850</xdr:colOff>
      <xdr:row>11</xdr:row>
      <xdr:rowOff>161925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00922AAF-F8FD-4ADC-A8E4-0DC633E2D174}"/>
            </a:ext>
          </a:extLst>
        </xdr:cNvPr>
        <xdr:cNvSpPr>
          <a:spLocks noChangeArrowheads="1"/>
        </xdr:cNvSpPr>
      </xdr:nvSpPr>
      <xdr:spPr bwMode="auto">
        <a:xfrm>
          <a:off x="990600" y="3571875"/>
          <a:ext cx="2352675" cy="323850"/>
        </a:xfrm>
        <a:prstGeom prst="rect">
          <a:avLst/>
        </a:prstGeom>
        <a:solidFill>
          <a:srgbClr val="FFEFA9"/>
        </a:solidFill>
        <a:ln w="9525">
          <a:solidFill>
            <a:srgbClr val="33333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1. Enter sample details</a:t>
          </a:r>
        </a:p>
      </xdr:txBody>
    </xdr:sp>
    <xdr:clientData/>
  </xdr:twoCellAnchor>
  <xdr:twoCellAnchor editAs="oneCell">
    <xdr:from>
      <xdr:col>5</xdr:col>
      <xdr:colOff>1047750</xdr:colOff>
      <xdr:row>29</xdr:row>
      <xdr:rowOff>57150</xdr:rowOff>
    </xdr:from>
    <xdr:to>
      <xdr:col>6</xdr:col>
      <xdr:colOff>428625</xdr:colOff>
      <xdr:row>39</xdr:row>
      <xdr:rowOff>114300</xdr:rowOff>
    </xdr:to>
    <xdr:sp macro="" textlink="">
      <xdr:nvSpPr>
        <xdr:cNvPr id="21463" name="Line 12">
          <a:extLst>
            <a:ext uri="{FF2B5EF4-FFF2-40B4-BE49-F238E27FC236}">
              <a16:creationId xmlns:a16="http://schemas.microsoft.com/office/drawing/2014/main" id="{01776462-946F-486C-8815-E835C7E124AF}"/>
            </a:ext>
          </a:extLst>
        </xdr:cNvPr>
        <xdr:cNvSpPr>
          <a:spLocks noChangeShapeType="1"/>
        </xdr:cNvSpPr>
      </xdr:nvSpPr>
      <xdr:spPr bwMode="auto">
        <a:xfrm flipV="1">
          <a:off x="2305050" y="7639050"/>
          <a:ext cx="504825" cy="193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428625</xdr:colOff>
      <xdr:row>13</xdr:row>
      <xdr:rowOff>104775</xdr:rowOff>
    </xdr:from>
    <xdr:to>
      <xdr:col>10</xdr:col>
      <xdr:colOff>9525</xdr:colOff>
      <xdr:row>17</xdr:row>
      <xdr:rowOff>66675</xdr:rowOff>
    </xdr:to>
    <xdr:sp macro="" textlink="">
      <xdr:nvSpPr>
        <xdr:cNvPr id="21464" name="Line 14">
          <a:extLst>
            <a:ext uri="{FF2B5EF4-FFF2-40B4-BE49-F238E27FC236}">
              <a16:creationId xmlns:a16="http://schemas.microsoft.com/office/drawing/2014/main" id="{92FB7B97-D44A-4695-B182-693DCD572381}"/>
            </a:ext>
          </a:extLst>
        </xdr:cNvPr>
        <xdr:cNvSpPr>
          <a:spLocks noChangeShapeType="1"/>
        </xdr:cNvSpPr>
      </xdr:nvSpPr>
      <xdr:spPr bwMode="auto">
        <a:xfrm flipH="1">
          <a:off x="3505200" y="4219575"/>
          <a:ext cx="1666875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0</xdr:colOff>
      <xdr:row>25</xdr:row>
      <xdr:rowOff>57150</xdr:rowOff>
    </xdr:from>
    <xdr:to>
      <xdr:col>14</xdr:col>
      <xdr:colOff>0</xdr:colOff>
      <xdr:row>28</xdr:row>
      <xdr:rowOff>85694</xdr:rowOff>
    </xdr:to>
    <xdr:sp macro="" textlink="">
      <xdr:nvSpPr>
        <xdr:cNvPr id="7" name="Rectangle 16">
          <a:extLst>
            <a:ext uri="{FF2B5EF4-FFF2-40B4-BE49-F238E27FC236}">
              <a16:creationId xmlns:a16="http://schemas.microsoft.com/office/drawing/2014/main" id="{91461FC6-84AE-4D1B-945C-AC651B82CDA9}"/>
            </a:ext>
          </a:extLst>
        </xdr:cNvPr>
        <xdr:cNvSpPr>
          <a:spLocks noChangeArrowheads="1"/>
        </xdr:cNvSpPr>
      </xdr:nvSpPr>
      <xdr:spPr bwMode="auto">
        <a:xfrm>
          <a:off x="12287250" y="4419600"/>
          <a:ext cx="0" cy="771525"/>
        </a:xfrm>
        <a:prstGeom prst="rect">
          <a:avLst/>
        </a:prstGeom>
        <a:solidFill>
          <a:srgbClr val="FFEFA9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strike="noStrike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</a:p>
      </xdr:txBody>
    </xdr:sp>
    <xdr:clientData/>
  </xdr:twoCellAnchor>
  <xdr:twoCellAnchor editAs="oneCell">
    <xdr:from>
      <xdr:col>15</xdr:col>
      <xdr:colOff>0</xdr:colOff>
      <xdr:row>17</xdr:row>
      <xdr:rowOff>114300</xdr:rowOff>
    </xdr:from>
    <xdr:to>
      <xdr:col>15</xdr:col>
      <xdr:colOff>0</xdr:colOff>
      <xdr:row>27</xdr:row>
      <xdr:rowOff>323850</xdr:rowOff>
    </xdr:to>
    <xdr:sp macro="" textlink="">
      <xdr:nvSpPr>
        <xdr:cNvPr id="8" name="Rectangle 18">
          <a:extLst>
            <a:ext uri="{FF2B5EF4-FFF2-40B4-BE49-F238E27FC236}">
              <a16:creationId xmlns:a16="http://schemas.microsoft.com/office/drawing/2014/main" id="{C563CD14-032E-4E5F-9371-466C2FE011F5}"/>
            </a:ext>
          </a:extLst>
        </xdr:cNvPr>
        <xdr:cNvSpPr>
          <a:spLocks noChangeArrowheads="1"/>
        </xdr:cNvSpPr>
      </xdr:nvSpPr>
      <xdr:spPr bwMode="auto">
        <a:xfrm>
          <a:off x="12287250" y="3190875"/>
          <a:ext cx="0" cy="1038225"/>
        </a:xfrm>
        <a:prstGeom prst="rect">
          <a:avLst/>
        </a:prstGeom>
        <a:solidFill>
          <a:srgbClr val="FFEFA9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strike="noStrike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0</xdr:colOff>
      <xdr:row>7</xdr:row>
      <xdr:rowOff>276225</xdr:rowOff>
    </xdr:to>
    <xdr:sp macro="" textlink="">
      <xdr:nvSpPr>
        <xdr:cNvPr id="9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D50758-8887-486F-919C-2A70270496C7}"/>
            </a:ext>
          </a:extLst>
        </xdr:cNvPr>
        <xdr:cNvSpPr txBox="1">
          <a:spLocks noChangeArrowheads="1"/>
        </xdr:cNvSpPr>
      </xdr:nvSpPr>
      <xdr:spPr bwMode="auto">
        <a:xfrm>
          <a:off x="12287250" y="1190625"/>
          <a:ext cx="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 editAs="oneCell">
    <xdr:from>
      <xdr:col>15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21468" name="Line 38">
          <a:extLst>
            <a:ext uri="{FF2B5EF4-FFF2-40B4-BE49-F238E27FC236}">
              <a16:creationId xmlns:a16="http://schemas.microsoft.com/office/drawing/2014/main" id="{711C6472-6DFB-4312-B17F-34CB593B706A}"/>
            </a:ext>
          </a:extLst>
        </xdr:cNvPr>
        <xdr:cNvSpPr>
          <a:spLocks noChangeShapeType="1"/>
        </xdr:cNvSpPr>
      </xdr:nvSpPr>
      <xdr:spPr bwMode="auto">
        <a:xfrm>
          <a:off x="8639175" y="19907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21469" name="Line 39">
          <a:extLst>
            <a:ext uri="{FF2B5EF4-FFF2-40B4-BE49-F238E27FC236}">
              <a16:creationId xmlns:a16="http://schemas.microsoft.com/office/drawing/2014/main" id="{6A8E1A73-1166-4136-8DFB-2424782A1599}"/>
            </a:ext>
          </a:extLst>
        </xdr:cNvPr>
        <xdr:cNvSpPr>
          <a:spLocks noChangeShapeType="1"/>
        </xdr:cNvSpPr>
      </xdr:nvSpPr>
      <xdr:spPr bwMode="auto">
        <a:xfrm flipH="1">
          <a:off x="8639175" y="19907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95250</xdr:rowOff>
    </xdr:from>
    <xdr:to>
      <xdr:col>15</xdr:col>
      <xdr:colOff>0</xdr:colOff>
      <xdr:row>7</xdr:row>
      <xdr:rowOff>95250</xdr:rowOff>
    </xdr:to>
    <xdr:sp macro="" textlink="">
      <xdr:nvSpPr>
        <xdr:cNvPr id="21470" name="Line 40">
          <a:extLst>
            <a:ext uri="{FF2B5EF4-FFF2-40B4-BE49-F238E27FC236}">
              <a16:creationId xmlns:a16="http://schemas.microsoft.com/office/drawing/2014/main" id="{47619FF6-195E-4949-9691-0FBAA550C820}"/>
            </a:ext>
          </a:extLst>
        </xdr:cNvPr>
        <xdr:cNvSpPr>
          <a:spLocks noChangeShapeType="1"/>
        </xdr:cNvSpPr>
      </xdr:nvSpPr>
      <xdr:spPr bwMode="auto">
        <a:xfrm flipH="1">
          <a:off x="8639175" y="19907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 fPrintsWithSheet="0"/>
  </xdr:twoCellAnchor>
  <xdr:twoCellAnchor>
    <xdr:from>
      <xdr:col>12</xdr:col>
      <xdr:colOff>364331</xdr:colOff>
      <xdr:row>6</xdr:row>
      <xdr:rowOff>359569</xdr:rowOff>
    </xdr:from>
    <xdr:to>
      <xdr:col>14</xdr:col>
      <xdr:colOff>307181</xdr:colOff>
      <xdr:row>6</xdr:row>
      <xdr:rowOff>564356</xdr:rowOff>
    </xdr:to>
    <xdr:sp macro="" textlink="">
      <xdr:nvSpPr>
        <xdr:cNvPr id="13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4CD4D6-7D07-43D5-98A5-7B039CE6F14A}"/>
            </a:ext>
          </a:extLst>
        </xdr:cNvPr>
        <xdr:cNvSpPr txBox="1">
          <a:spLocks noChangeArrowheads="1"/>
        </xdr:cNvSpPr>
      </xdr:nvSpPr>
      <xdr:spPr bwMode="auto">
        <a:xfrm>
          <a:off x="6888956" y="1704975"/>
          <a:ext cx="1323975" cy="2047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>
              <a:solidFill>
                <a:srgbClr val="0000FF"/>
              </a:solidFill>
              <a:latin typeface="Arial"/>
              <a:cs typeface="Arial"/>
            </a:rPr>
            <a:t>Use MegaCalc</a:t>
          </a:r>
        </a:p>
      </xdr:txBody>
    </xdr:sp>
    <xdr:clientData fPrintsWithSheet="0"/>
  </xdr:twoCellAnchor>
  <xdr:twoCellAnchor editAs="absolute">
    <xdr:from>
      <xdr:col>2</xdr:col>
      <xdr:colOff>47625</xdr:colOff>
      <xdr:row>8</xdr:row>
      <xdr:rowOff>76200</xdr:rowOff>
    </xdr:from>
    <xdr:to>
      <xdr:col>5</xdr:col>
      <xdr:colOff>85725</xdr:colOff>
      <xdr:row>8</xdr:row>
      <xdr:rowOff>342900</xdr:rowOff>
    </xdr:to>
    <xdr:sp macro="" textlink="">
      <xdr:nvSpPr>
        <xdr:cNvPr id="14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4643D9-BC06-4357-A869-5CC4C3C08BBA}"/>
            </a:ext>
          </a:extLst>
        </xdr:cNvPr>
        <xdr:cNvSpPr txBox="1">
          <a:spLocks noChangeArrowheads="1"/>
        </xdr:cNvSpPr>
      </xdr:nvSpPr>
      <xdr:spPr bwMode="auto">
        <a:xfrm>
          <a:off x="228600" y="2924175"/>
          <a:ext cx="111442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>
              <a:solidFill>
                <a:srgbClr val="0000FF"/>
              </a:solidFill>
              <a:latin typeface="Arial"/>
              <a:cs typeface="Arial"/>
            </a:rPr>
            <a:t>Use Mega-Calc</a:t>
          </a:r>
        </a:p>
      </xdr:txBody>
    </xdr:sp>
    <xdr:clientData fPrintsWithSheet="0"/>
  </xdr:twoCellAnchor>
  <xdr:twoCellAnchor editAs="oneCell">
    <xdr:from>
      <xdr:col>2</xdr:col>
      <xdr:colOff>47625</xdr:colOff>
      <xdr:row>55</xdr:row>
      <xdr:rowOff>152400</xdr:rowOff>
    </xdr:from>
    <xdr:to>
      <xdr:col>5</xdr:col>
      <xdr:colOff>514350</xdr:colOff>
      <xdr:row>56</xdr:row>
      <xdr:rowOff>171450</xdr:rowOff>
    </xdr:to>
    <xdr:sp macro="" textlink="">
      <xdr:nvSpPr>
        <xdr:cNvPr id="15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48993C-5441-457C-9B10-4ED3C98E0692}"/>
            </a:ext>
          </a:extLst>
        </xdr:cNvPr>
        <xdr:cNvSpPr txBox="1">
          <a:spLocks noChangeArrowheads="1"/>
        </xdr:cNvSpPr>
      </xdr:nvSpPr>
      <xdr:spPr bwMode="auto">
        <a:xfrm>
          <a:off x="1685925" y="8896350"/>
          <a:ext cx="18859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 editAs="oneCell">
    <xdr:from>
      <xdr:col>9</xdr:col>
      <xdr:colOff>352424</xdr:colOff>
      <xdr:row>10</xdr:row>
      <xdr:rowOff>142876</xdr:rowOff>
    </xdr:from>
    <xdr:to>
      <xdr:col>14</xdr:col>
      <xdr:colOff>542924</xdr:colOff>
      <xdr:row>15</xdr:row>
      <xdr:rowOff>142876</xdr:rowOff>
    </xdr:to>
    <xdr:sp macro="" textlink="">
      <xdr:nvSpPr>
        <xdr:cNvPr id="16" name="Rectangle 11">
          <a:extLst>
            <a:ext uri="{FF2B5EF4-FFF2-40B4-BE49-F238E27FC236}">
              <a16:creationId xmlns:a16="http://schemas.microsoft.com/office/drawing/2014/main" id="{A477EDC6-8DAD-4C13-88FE-B3E0C128B55B}"/>
            </a:ext>
          </a:extLst>
        </xdr:cNvPr>
        <xdr:cNvSpPr>
          <a:spLocks noChangeArrowheads="1"/>
        </xdr:cNvSpPr>
      </xdr:nvSpPr>
      <xdr:spPr bwMode="auto">
        <a:xfrm>
          <a:off x="4819649" y="3524251"/>
          <a:ext cx="3667125" cy="1085850"/>
        </a:xfrm>
        <a:prstGeom prst="rect">
          <a:avLst/>
        </a:prstGeom>
        <a:solidFill>
          <a:srgbClr val="FFEFA9"/>
        </a:solidFill>
        <a:ln w="9525">
          <a:solidFill>
            <a:srgbClr val="33333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2. </a:t>
          </a:r>
          <a:r>
            <a:rPr lang="en-GB" sz="1100" b="1">
              <a:latin typeface="Arial" pitchFamily="34" charset="0"/>
              <a:ea typeface="+mn-ea"/>
              <a:cs typeface="Arial" pitchFamily="34" charset="0"/>
            </a:rPr>
            <a:t>Insert absorbance values for the blank.</a:t>
          </a:r>
          <a:r>
            <a:rPr lang="en-GB" sz="110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GB" sz="11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GB" sz="1100">
              <a:latin typeface="Arial" pitchFamily="34" charset="0"/>
              <a:ea typeface="+mn-ea"/>
              <a:cs typeface="Arial" pitchFamily="34" charset="0"/>
            </a:rPr>
            <a:t>If duplicate blanks have been run, insert both sets of data and the program will automatically use the average values. If a single set of values are input, these will be used.</a:t>
          </a:r>
        </a:p>
      </xdr:txBody>
    </xdr:sp>
    <xdr:clientData/>
  </xdr:twoCellAnchor>
  <xdr:twoCellAnchor editAs="oneCell">
    <xdr:from>
      <xdr:col>3</xdr:col>
      <xdr:colOff>0</xdr:colOff>
      <xdr:row>34</xdr:row>
      <xdr:rowOff>1</xdr:rowOff>
    </xdr:from>
    <xdr:to>
      <xdr:col>8</xdr:col>
      <xdr:colOff>161925</xdr:colOff>
      <xdr:row>40</xdr:row>
      <xdr:rowOff>133362</xdr:rowOff>
    </xdr:to>
    <xdr:sp macro="" textlink="">
      <xdr:nvSpPr>
        <xdr:cNvPr id="17" name="Rectangle 15">
          <a:extLst>
            <a:ext uri="{FF2B5EF4-FFF2-40B4-BE49-F238E27FC236}">
              <a16:creationId xmlns:a16="http://schemas.microsoft.com/office/drawing/2014/main" id="{78470DC0-2ABA-40FD-B9EE-C399F33D4F33}"/>
            </a:ext>
          </a:extLst>
        </xdr:cNvPr>
        <xdr:cNvSpPr>
          <a:spLocks noChangeArrowheads="1"/>
        </xdr:cNvSpPr>
      </xdr:nvSpPr>
      <xdr:spPr bwMode="auto">
        <a:xfrm>
          <a:off x="295275" y="8382001"/>
          <a:ext cx="3838575" cy="1085850"/>
        </a:xfrm>
        <a:prstGeom prst="rect">
          <a:avLst/>
        </a:prstGeom>
        <a:solidFill>
          <a:srgbClr val="FFEFA9"/>
        </a:solidFill>
        <a:ln w="9525">
          <a:solidFill>
            <a:srgbClr val="33333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4. Insert absorbance values for the samples.</a:t>
          </a:r>
        </a:p>
        <a:p>
          <a:r>
            <a:rPr lang="en-GB" sz="1100">
              <a:latin typeface="Arial" pitchFamily="34" charset="0"/>
              <a:ea typeface="+mn-ea"/>
              <a:cs typeface="Arial" pitchFamily="34" charset="0"/>
            </a:rPr>
            <a:t>Enter values for Ammonia and for Ammonia + </a:t>
          </a:r>
          <a:br>
            <a:rPr lang="en-GB" sz="1100">
              <a:latin typeface="Arial" pitchFamily="34" charset="0"/>
              <a:ea typeface="+mn-ea"/>
              <a:cs typeface="Arial" pitchFamily="34" charset="0"/>
            </a:rPr>
          </a:br>
          <a:r>
            <a:rPr lang="en-GB" sz="1100">
              <a:latin typeface="Arial" pitchFamily="34" charset="0"/>
              <a:ea typeface="+mn-ea"/>
              <a:cs typeface="Arial" pitchFamily="34" charset="0"/>
            </a:rPr>
            <a:t>L-Glutamine + L-Asparagine (GLN + ASN). </a:t>
          </a:r>
          <a:br>
            <a:rPr lang="en-GB" sz="1100">
              <a:latin typeface="Arial" pitchFamily="34" charset="0"/>
              <a:ea typeface="+mn-ea"/>
              <a:cs typeface="Arial" pitchFamily="34" charset="0"/>
            </a:rPr>
          </a:br>
          <a:r>
            <a:rPr lang="en-GB" sz="1100">
              <a:latin typeface="Arial" pitchFamily="34" charset="0"/>
              <a:ea typeface="+mn-ea"/>
              <a:cs typeface="Arial" pitchFamily="34" charset="0"/>
            </a:rPr>
            <a:t>L-Glutamine and L-Asparagine will be calculated automatically.</a:t>
          </a:r>
        </a:p>
      </xdr:txBody>
    </xdr:sp>
    <xdr:clientData/>
  </xdr:twoCellAnchor>
  <xdr:twoCellAnchor>
    <xdr:from>
      <xdr:col>12</xdr:col>
      <xdr:colOff>364331</xdr:colOff>
      <xdr:row>6</xdr:row>
      <xdr:rowOff>602456</xdr:rowOff>
    </xdr:from>
    <xdr:to>
      <xdr:col>14</xdr:col>
      <xdr:colOff>26194</xdr:colOff>
      <xdr:row>6</xdr:row>
      <xdr:rowOff>878681</xdr:rowOff>
    </xdr:to>
    <xdr:sp macro="" textlink="">
      <xdr:nvSpPr>
        <xdr:cNvPr id="18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00A65-0FD5-42EE-9688-4CEA44C656A1}"/>
            </a:ext>
          </a:extLst>
        </xdr:cNvPr>
        <xdr:cNvSpPr txBox="1">
          <a:spLocks noChangeArrowheads="1"/>
        </xdr:cNvSpPr>
      </xdr:nvSpPr>
      <xdr:spPr bwMode="auto">
        <a:xfrm>
          <a:off x="6888956" y="1947862"/>
          <a:ext cx="1042988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 editAs="oneCell">
    <xdr:from>
      <xdr:col>7</xdr:col>
      <xdr:colOff>295275</xdr:colOff>
      <xdr:row>28</xdr:row>
      <xdr:rowOff>133350</xdr:rowOff>
    </xdr:from>
    <xdr:to>
      <xdr:col>9</xdr:col>
      <xdr:colOff>76200</xdr:colOff>
      <xdr:row>46</xdr:row>
      <xdr:rowOff>57150</xdr:rowOff>
    </xdr:to>
    <xdr:sp macro="" textlink="">
      <xdr:nvSpPr>
        <xdr:cNvPr id="21478" name="Line 67">
          <a:extLst>
            <a:ext uri="{FF2B5EF4-FFF2-40B4-BE49-F238E27FC236}">
              <a16:creationId xmlns:a16="http://schemas.microsoft.com/office/drawing/2014/main" id="{51E21973-D371-4226-B8B0-934C8633462D}"/>
            </a:ext>
          </a:extLst>
        </xdr:cNvPr>
        <xdr:cNvSpPr>
          <a:spLocks noChangeShapeType="1"/>
        </xdr:cNvSpPr>
      </xdr:nvSpPr>
      <xdr:spPr bwMode="auto">
        <a:xfrm flipV="1">
          <a:off x="3371850" y="7534275"/>
          <a:ext cx="1171575" cy="3314700"/>
        </a:xfrm>
        <a:prstGeom prst="line">
          <a:avLst/>
        </a:prstGeom>
        <a:noFill/>
        <a:ln w="9525">
          <a:solidFill>
            <a:srgbClr val="33333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76200</xdr:rowOff>
    </xdr:from>
    <xdr:to>
      <xdr:col>8</xdr:col>
      <xdr:colOff>161925</xdr:colOff>
      <xdr:row>46</xdr:row>
      <xdr:rowOff>57150</xdr:rowOff>
    </xdr:to>
    <xdr:sp macro="" textlink="">
      <xdr:nvSpPr>
        <xdr:cNvPr id="21" name="Rectangle 64">
          <a:extLst>
            <a:ext uri="{FF2B5EF4-FFF2-40B4-BE49-F238E27FC236}">
              <a16:creationId xmlns:a16="http://schemas.microsoft.com/office/drawing/2014/main" id="{4CF17BA5-45FB-43F1-AEC6-A5A9B26D4915}"/>
            </a:ext>
          </a:extLst>
        </xdr:cNvPr>
        <xdr:cNvSpPr>
          <a:spLocks noChangeArrowheads="1"/>
        </xdr:cNvSpPr>
      </xdr:nvSpPr>
      <xdr:spPr bwMode="auto">
        <a:xfrm>
          <a:off x="276225" y="9925050"/>
          <a:ext cx="3657600" cy="790575"/>
        </a:xfrm>
        <a:prstGeom prst="rect">
          <a:avLst/>
        </a:prstGeom>
        <a:solidFill>
          <a:srgbClr val="FFEFA9"/>
        </a:solidFill>
        <a:ln w="9525">
          <a:solidFill>
            <a:srgbClr val="33333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5. Sample volume. </a:t>
          </a:r>
          <a:r>
            <a:rPr lang="en-GB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If a sample volume other than 0.1 mL is used, enter the volume.</a:t>
          </a:r>
        </a:p>
      </xdr:txBody>
    </xdr:sp>
    <xdr:clientData/>
  </xdr:twoCellAnchor>
  <xdr:twoCellAnchor editAs="oneCell">
    <xdr:from>
      <xdr:col>8</xdr:col>
      <xdr:colOff>638175</xdr:colOff>
      <xdr:row>34</xdr:row>
      <xdr:rowOff>1</xdr:rowOff>
    </xdr:from>
    <xdr:to>
      <xdr:col>14</xdr:col>
      <xdr:colOff>123825</xdr:colOff>
      <xdr:row>38</xdr:row>
      <xdr:rowOff>171466</xdr:rowOff>
    </xdr:to>
    <xdr:sp macro="" textlink="">
      <xdr:nvSpPr>
        <xdr:cNvPr id="23" name="Rectangle 65">
          <a:extLst>
            <a:ext uri="{FF2B5EF4-FFF2-40B4-BE49-F238E27FC236}">
              <a16:creationId xmlns:a16="http://schemas.microsoft.com/office/drawing/2014/main" id="{67FAEE9B-7DEC-47AC-8D06-F98A2C8A7C28}"/>
            </a:ext>
          </a:extLst>
        </xdr:cNvPr>
        <xdr:cNvSpPr>
          <a:spLocks noChangeArrowheads="1"/>
        </xdr:cNvSpPr>
      </xdr:nvSpPr>
      <xdr:spPr bwMode="auto">
        <a:xfrm>
          <a:off x="4410075" y="8382001"/>
          <a:ext cx="3657600" cy="790575"/>
        </a:xfrm>
        <a:prstGeom prst="rect">
          <a:avLst/>
        </a:prstGeom>
        <a:solidFill>
          <a:srgbClr val="FFEFA9"/>
        </a:solidFill>
        <a:ln w="9525">
          <a:solidFill>
            <a:srgbClr val="33333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Gill Sans MT"/>
            </a:rPr>
            <a:t>6.  Sample dilution. </a:t>
          </a:r>
          <a:r>
            <a:rPr lang="en-GB" sz="1100" b="0" i="0" strike="noStrike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11</xdr:col>
      <xdr:colOff>114300</xdr:colOff>
      <xdr:row>27</xdr:row>
      <xdr:rowOff>9525</xdr:rowOff>
    </xdr:from>
    <xdr:to>
      <xdr:col>11</xdr:col>
      <xdr:colOff>200025</xdr:colOff>
      <xdr:row>27</xdr:row>
      <xdr:rowOff>142875</xdr:rowOff>
    </xdr:to>
    <xdr:sp macro="" textlink="">
      <xdr:nvSpPr>
        <xdr:cNvPr id="21481" name="AutoShape 53">
          <a:extLst>
            <a:ext uri="{FF2B5EF4-FFF2-40B4-BE49-F238E27FC236}">
              <a16:creationId xmlns:a16="http://schemas.microsoft.com/office/drawing/2014/main" id="{E666DF5D-B3EE-438E-96F6-4FB07BA2F4A8}"/>
            </a:ext>
          </a:extLst>
        </xdr:cNvPr>
        <xdr:cNvSpPr>
          <a:spLocks noChangeArrowheads="1"/>
        </xdr:cNvSpPr>
      </xdr:nvSpPr>
      <xdr:spPr bwMode="auto">
        <a:xfrm>
          <a:off x="5972175" y="6924675"/>
          <a:ext cx="85725" cy="13335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352424</xdr:colOff>
      <xdr:row>16</xdr:row>
      <xdr:rowOff>142876</xdr:rowOff>
    </xdr:from>
    <xdr:to>
      <xdr:col>14</xdr:col>
      <xdr:colOff>542924</xdr:colOff>
      <xdr:row>24</xdr:row>
      <xdr:rowOff>123872</xdr:rowOff>
    </xdr:to>
    <xdr:sp macro="" textlink="">
      <xdr:nvSpPr>
        <xdr:cNvPr id="30" name="Rectangle 11">
          <a:extLst>
            <a:ext uri="{FF2B5EF4-FFF2-40B4-BE49-F238E27FC236}">
              <a16:creationId xmlns:a16="http://schemas.microsoft.com/office/drawing/2014/main" id="{719172F6-B97A-4868-80B5-CD63944AC423}"/>
            </a:ext>
          </a:extLst>
        </xdr:cNvPr>
        <xdr:cNvSpPr>
          <a:spLocks noChangeArrowheads="1"/>
        </xdr:cNvSpPr>
      </xdr:nvSpPr>
      <xdr:spPr bwMode="auto">
        <a:xfrm>
          <a:off x="4819649" y="4791076"/>
          <a:ext cx="3667125" cy="1752599"/>
        </a:xfrm>
        <a:prstGeom prst="rect">
          <a:avLst/>
        </a:prstGeom>
        <a:solidFill>
          <a:srgbClr val="FFEFA9"/>
        </a:solidFill>
        <a:ln w="9525">
          <a:solidFill>
            <a:srgbClr val="33333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r>
            <a:rPr lang="en-GB" sz="1100" b="1">
              <a:latin typeface="Arial" pitchFamily="34" charset="0"/>
              <a:ea typeface="+mn-ea"/>
              <a:cs typeface="Arial" pitchFamily="34" charset="0"/>
            </a:rPr>
            <a:t>3. Extinction coefficients.</a:t>
          </a:r>
          <a:r>
            <a:rPr lang="en-GB" sz="110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ea typeface="+mn-ea"/>
              <a:cs typeface="Arial" pitchFamily="34" charset="0"/>
            </a:rPr>
            <a:t>The calculations are set for readings at 340 nm [extinction coefficient for NADPH of 6.3 (1 x mol</a:t>
          </a:r>
          <a:r>
            <a:rPr lang="en-US" sz="1100" baseline="30000">
              <a:latin typeface="Arial" pitchFamily="34" charset="0"/>
              <a:ea typeface="+mn-ea"/>
              <a:cs typeface="Arial" pitchFamily="34" charset="0"/>
            </a:rPr>
            <a:t>-1</a:t>
          </a:r>
          <a:r>
            <a:rPr lang="en-US" sz="1100">
              <a:latin typeface="Arial" pitchFamily="34" charset="0"/>
              <a:ea typeface="+mn-ea"/>
              <a:cs typeface="Arial" pitchFamily="34" charset="0"/>
            </a:rPr>
            <a:t> x cm</a:t>
          </a:r>
          <a:r>
            <a:rPr lang="en-US" sz="1100" baseline="30000">
              <a:latin typeface="Arial" pitchFamily="34" charset="0"/>
              <a:ea typeface="+mn-ea"/>
              <a:cs typeface="Arial" pitchFamily="34" charset="0"/>
            </a:rPr>
            <a:t>-1</a:t>
          </a:r>
          <a:r>
            <a:rPr lang="en-US" sz="1100">
              <a:latin typeface="Arial" pitchFamily="34" charset="0"/>
              <a:ea typeface="+mn-ea"/>
              <a:cs typeface="Arial" pitchFamily="34" charset="0"/>
            </a:rPr>
            <a:t>)].  For absorbance readings at 365 nm (Hg lamp; ext. coeff. 3.4) multiply the calculated values for ammonia, L-glutamine and L-asparagine by 1.8529. For absorbance readings at 334 nm (Hg lamp; ext. coeff. 6.18) multiply the calculated values for ammonia, L-glutamine and L-asparagine by 1.0194 </a:t>
          </a:r>
          <a:endParaRPr lang="en-GB" sz="1100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en-GB" sz="110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12</xdr:col>
      <xdr:colOff>76200</xdr:colOff>
      <xdr:row>28</xdr:row>
      <xdr:rowOff>152400</xdr:rowOff>
    </xdr:from>
    <xdr:to>
      <xdr:col>13</xdr:col>
      <xdr:colOff>152400</xdr:colOff>
      <xdr:row>40</xdr:row>
      <xdr:rowOff>38100</xdr:rowOff>
    </xdr:to>
    <xdr:sp macro="" textlink="">
      <xdr:nvSpPr>
        <xdr:cNvPr id="21483" name="Line 67">
          <a:extLst>
            <a:ext uri="{FF2B5EF4-FFF2-40B4-BE49-F238E27FC236}">
              <a16:creationId xmlns:a16="http://schemas.microsoft.com/office/drawing/2014/main" id="{2F0DEAD2-04F4-41B9-A536-E120151B30D2}"/>
            </a:ext>
          </a:extLst>
        </xdr:cNvPr>
        <xdr:cNvSpPr>
          <a:spLocks noChangeShapeType="1"/>
        </xdr:cNvSpPr>
      </xdr:nvSpPr>
      <xdr:spPr bwMode="auto">
        <a:xfrm flipV="1">
          <a:off x="6629400" y="7553325"/>
          <a:ext cx="771525" cy="2133600"/>
        </a:xfrm>
        <a:prstGeom prst="line">
          <a:avLst/>
        </a:prstGeom>
        <a:noFill/>
        <a:ln w="9525">
          <a:solidFill>
            <a:srgbClr val="33333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638175</xdr:colOff>
      <xdr:row>39</xdr:row>
      <xdr:rowOff>104775</xdr:rowOff>
    </xdr:from>
    <xdr:to>
      <xdr:col>14</xdr:col>
      <xdr:colOff>133350</xdr:colOff>
      <xdr:row>44</xdr:row>
      <xdr:rowOff>85670</xdr:rowOff>
    </xdr:to>
    <xdr:sp macro="" textlink="">
      <xdr:nvSpPr>
        <xdr:cNvPr id="25" name="Rectangle 93">
          <a:extLst>
            <a:ext uri="{FF2B5EF4-FFF2-40B4-BE49-F238E27FC236}">
              <a16:creationId xmlns:a16="http://schemas.microsoft.com/office/drawing/2014/main" id="{26CE6CA8-AD94-4117-806A-5351C347272B}"/>
            </a:ext>
          </a:extLst>
        </xdr:cNvPr>
        <xdr:cNvSpPr>
          <a:spLocks noChangeArrowheads="1"/>
        </xdr:cNvSpPr>
      </xdr:nvSpPr>
      <xdr:spPr bwMode="auto">
        <a:xfrm>
          <a:off x="4410075" y="9277350"/>
          <a:ext cx="3667125" cy="800101"/>
        </a:xfrm>
        <a:prstGeom prst="rect">
          <a:avLst/>
        </a:prstGeom>
        <a:solidFill>
          <a:srgbClr val="FFEFA9"/>
        </a:solidFill>
        <a:ln w="9525">
          <a:solidFill>
            <a:srgbClr val="33333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Gill Sans MT"/>
            </a:rPr>
            <a:t>7.  Sample</a:t>
          </a:r>
          <a:r>
            <a:rPr lang="en-GB" sz="1100" b="1" i="0" strike="noStrike" baseline="0">
              <a:solidFill>
                <a:srgbClr val="000000"/>
              </a:solidFill>
              <a:latin typeface="Gill Sans MT"/>
            </a:rPr>
            <a:t> weight. </a:t>
          </a:r>
          <a:r>
            <a:rPr lang="en-GB" sz="1100" b="0" i="0" strike="noStrike">
              <a:solidFill>
                <a:srgbClr val="000000"/>
              </a:solidFill>
              <a:latin typeface="Gill Sans MT"/>
            </a:rPr>
            <a:t>Enter the sample weight correct to the nearest 0.1 mg.</a:t>
          </a: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15</xdr:col>
      <xdr:colOff>46286</xdr:colOff>
      <xdr:row>6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1E548-AC1F-4E58-869C-8B4771CA0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0"/>
          <a:ext cx="8571160" cy="1390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341042</xdr:colOff>
      <xdr:row>2</xdr:row>
      <xdr:rowOff>158212</xdr:rowOff>
    </xdr:from>
    <xdr:to>
      <xdr:col>16</xdr:col>
      <xdr:colOff>453483</xdr:colOff>
      <xdr:row>3</xdr:row>
      <xdr:rowOff>180795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5B7E9-F0F6-41D2-8EFF-A6B40568BA6C}"/>
            </a:ext>
          </a:extLst>
        </xdr:cNvPr>
        <xdr:cNvSpPr txBox="1">
          <a:spLocks noChangeArrowheads="1"/>
        </xdr:cNvSpPr>
      </xdr:nvSpPr>
      <xdr:spPr bwMode="auto">
        <a:xfrm>
          <a:off x="8999267" y="1920337"/>
          <a:ext cx="950641" cy="213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>
              <a:solidFill>
                <a:srgbClr val="0000FF"/>
              </a:solidFill>
              <a:latin typeface="Arial"/>
              <a:cs typeface="Arial"/>
            </a:rPr>
            <a:t>Instructions</a:t>
          </a:r>
        </a:p>
      </xdr:txBody>
    </xdr:sp>
    <xdr:clientData fPrintsWithSheet="0"/>
  </xdr:twoCellAnchor>
  <xdr:twoCellAnchor>
    <xdr:from>
      <xdr:col>14</xdr:col>
      <xdr:colOff>360092</xdr:colOff>
      <xdr:row>4</xdr:row>
      <xdr:rowOff>9527</xdr:rowOff>
    </xdr:from>
    <xdr:to>
      <xdr:col>16</xdr:col>
      <xdr:colOff>520158</xdr:colOff>
      <xdr:row>5</xdr:row>
      <xdr:rowOff>123594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D1D540-21B5-40D7-9DF8-A6670BF7D0D9}"/>
            </a:ext>
          </a:extLst>
        </xdr:cNvPr>
        <xdr:cNvSpPr txBox="1">
          <a:spLocks noChangeArrowheads="1"/>
        </xdr:cNvSpPr>
      </xdr:nvSpPr>
      <xdr:spPr bwMode="auto">
        <a:xfrm>
          <a:off x="9018317" y="2152652"/>
          <a:ext cx="998266" cy="30456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14</xdr:col>
      <xdr:colOff>0</xdr:colOff>
      <xdr:row>3</xdr:row>
      <xdr:rowOff>95250</xdr:rowOff>
    </xdr:from>
    <xdr:to>
      <xdr:col>15</xdr:col>
      <xdr:colOff>85725</xdr:colOff>
      <xdr:row>3</xdr:row>
      <xdr:rowOff>95250</xdr:rowOff>
    </xdr:to>
    <xdr:sp macro="" textlink="">
      <xdr:nvSpPr>
        <xdr:cNvPr id="19936" name="Line 29">
          <a:extLst>
            <a:ext uri="{FF2B5EF4-FFF2-40B4-BE49-F238E27FC236}">
              <a16:creationId xmlns:a16="http://schemas.microsoft.com/office/drawing/2014/main" id="{B2A9DB4D-A397-4FD4-875A-8B1C9B52AFBA}"/>
            </a:ext>
          </a:extLst>
        </xdr:cNvPr>
        <xdr:cNvSpPr>
          <a:spLocks noChangeShapeType="1"/>
        </xdr:cNvSpPr>
      </xdr:nvSpPr>
      <xdr:spPr bwMode="auto">
        <a:xfrm>
          <a:off x="8658225" y="2047875"/>
          <a:ext cx="8382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 fPrintsWithSheet="0"/>
  </xdr:twoCellAnchor>
  <xdr:twoCellAnchor>
    <xdr:from>
      <xdr:col>14</xdr:col>
      <xdr:colOff>0</xdr:colOff>
      <xdr:row>3</xdr:row>
      <xdr:rowOff>95250</xdr:rowOff>
    </xdr:from>
    <xdr:to>
      <xdr:col>15</xdr:col>
      <xdr:colOff>66675</xdr:colOff>
      <xdr:row>3</xdr:row>
      <xdr:rowOff>95250</xdr:rowOff>
    </xdr:to>
    <xdr:sp macro="" textlink="">
      <xdr:nvSpPr>
        <xdr:cNvPr id="19937" name="Line 30">
          <a:extLst>
            <a:ext uri="{FF2B5EF4-FFF2-40B4-BE49-F238E27FC236}">
              <a16:creationId xmlns:a16="http://schemas.microsoft.com/office/drawing/2014/main" id="{74ADC797-9ED4-422E-BE31-797B8846B49E}"/>
            </a:ext>
          </a:extLst>
        </xdr:cNvPr>
        <xdr:cNvSpPr>
          <a:spLocks noChangeShapeType="1"/>
        </xdr:cNvSpPr>
      </xdr:nvSpPr>
      <xdr:spPr bwMode="auto">
        <a:xfrm flipH="1">
          <a:off x="8658225" y="2047875"/>
          <a:ext cx="8382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 fPrintsWithSheet="0"/>
  </xdr:twoCellAnchor>
  <xdr:twoCellAnchor>
    <xdr:from>
      <xdr:col>14</xdr:col>
      <xdr:colOff>0</xdr:colOff>
      <xdr:row>3</xdr:row>
      <xdr:rowOff>114300</xdr:rowOff>
    </xdr:from>
    <xdr:to>
      <xdr:col>15</xdr:col>
      <xdr:colOff>180975</xdr:colOff>
      <xdr:row>3</xdr:row>
      <xdr:rowOff>114300</xdr:rowOff>
    </xdr:to>
    <xdr:sp macro="" textlink="">
      <xdr:nvSpPr>
        <xdr:cNvPr id="19938" name="Line 31">
          <a:extLst>
            <a:ext uri="{FF2B5EF4-FFF2-40B4-BE49-F238E27FC236}">
              <a16:creationId xmlns:a16="http://schemas.microsoft.com/office/drawing/2014/main" id="{B4FFB711-5418-4367-BFE1-9BB43D52C880}"/>
            </a:ext>
          </a:extLst>
        </xdr:cNvPr>
        <xdr:cNvSpPr>
          <a:spLocks noChangeShapeType="1"/>
        </xdr:cNvSpPr>
      </xdr:nvSpPr>
      <xdr:spPr bwMode="auto">
        <a:xfrm flipH="1">
          <a:off x="8658225" y="2066925"/>
          <a:ext cx="8382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 fPrintsWithSheet="0"/>
  </xdr:twoCellAnchor>
  <xdr:twoCellAnchor>
    <xdr:from>
      <xdr:col>2</xdr:col>
      <xdr:colOff>19050</xdr:colOff>
      <xdr:row>57</xdr:row>
      <xdr:rowOff>180975</xdr:rowOff>
    </xdr:from>
    <xdr:to>
      <xdr:col>5</xdr:col>
      <xdr:colOff>114300</xdr:colOff>
      <xdr:row>58</xdr:row>
      <xdr:rowOff>255224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14CA47-04F0-495D-AF7C-254B83D52AB8}"/>
            </a:ext>
          </a:extLst>
        </xdr:cNvPr>
        <xdr:cNvSpPr txBox="1">
          <a:spLocks noChangeArrowheads="1"/>
        </xdr:cNvSpPr>
      </xdr:nvSpPr>
      <xdr:spPr bwMode="auto">
        <a:xfrm>
          <a:off x="180975" y="11210925"/>
          <a:ext cx="2362200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11</xdr:col>
      <xdr:colOff>180975</xdr:colOff>
      <xdr:row>16</xdr:row>
      <xdr:rowOff>9525</xdr:rowOff>
    </xdr:from>
    <xdr:to>
      <xdr:col>11</xdr:col>
      <xdr:colOff>266700</xdr:colOff>
      <xdr:row>16</xdr:row>
      <xdr:rowOff>171450</xdr:rowOff>
    </xdr:to>
    <xdr:sp macro="" textlink="">
      <xdr:nvSpPr>
        <xdr:cNvPr id="19940" name="AutoShape 53">
          <a:extLst>
            <a:ext uri="{FF2B5EF4-FFF2-40B4-BE49-F238E27FC236}">
              <a16:creationId xmlns:a16="http://schemas.microsoft.com/office/drawing/2014/main" id="{756542D2-BEF1-4658-9CCC-263DC93E188F}"/>
            </a:ext>
          </a:extLst>
        </xdr:cNvPr>
        <xdr:cNvSpPr>
          <a:spLocks noChangeArrowheads="1"/>
        </xdr:cNvSpPr>
      </xdr:nvSpPr>
      <xdr:spPr bwMode="auto">
        <a:xfrm>
          <a:off x="7150487" y="4330623"/>
          <a:ext cx="85725" cy="16192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1292</xdr:colOff>
      <xdr:row>1</xdr:row>
      <xdr:rowOff>0</xdr:rowOff>
    </xdr:from>
    <xdr:to>
      <xdr:col>17</xdr:col>
      <xdr:colOff>47624</xdr:colOff>
      <xdr:row>1</xdr:row>
      <xdr:rowOff>1666442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A2F3D-53ED-4CD4-8F62-17320C73B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5592" y="95250"/>
          <a:ext cx="10266657" cy="1666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zoomScaleNormal="100" workbookViewId="0">
      <selection activeCell="Q9" sqref="Q9"/>
    </sheetView>
  </sheetViews>
  <sheetFormatPr defaultColWidth="12.28515625" defaultRowHeight="15" x14ac:dyDescent="0.3"/>
  <cols>
    <col min="1" max="1" width="1.7109375" style="2" customWidth="1"/>
    <col min="2" max="2" width="1" style="2" customWidth="1"/>
    <col min="3" max="3" width="1.42578125" style="4" customWidth="1"/>
    <col min="4" max="4" width="4" style="2" customWidth="1"/>
    <col min="5" max="5" width="10.7109375" style="2" customWidth="1"/>
    <col min="6" max="6" width="16.85546875" style="2" customWidth="1"/>
    <col min="7" max="15" width="10.42578125" style="2" customWidth="1"/>
    <col min="16" max="16" width="0.7109375" style="2" customWidth="1"/>
    <col min="17" max="17" width="86" style="1" customWidth="1"/>
    <col min="18" max="16384" width="12.28515625" style="2"/>
  </cols>
  <sheetData>
    <row r="1" spans="1:18" ht="7.9" customHeight="1" x14ac:dyDescent="0.3">
      <c r="A1" s="67"/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1"/>
    </row>
    <row r="2" spans="1:18" ht="13.9" customHeight="1" x14ac:dyDescent="0.3">
      <c r="A2" s="67"/>
      <c r="B2" s="69"/>
      <c r="C2" s="70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"/>
    </row>
    <row r="3" spans="1:18" ht="27" customHeight="1" x14ac:dyDescent="0.3">
      <c r="A3" s="67"/>
      <c r="B3" s="69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3"/>
    </row>
    <row r="4" spans="1:18" ht="27" customHeight="1" x14ac:dyDescent="0.3">
      <c r="A4" s="67"/>
      <c r="B4" s="69"/>
      <c r="C4" s="70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  <c r="P4" s="3"/>
    </row>
    <row r="5" spans="1:18" ht="18.399999999999999" customHeight="1" x14ac:dyDescent="0.3">
      <c r="A5" s="67"/>
      <c r="B5" s="69"/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2"/>
      <c r="P5" s="3"/>
    </row>
    <row r="6" spans="1:18" ht="13.9" customHeight="1" x14ac:dyDescent="0.3">
      <c r="A6" s="67"/>
      <c r="B6" s="69"/>
      <c r="C6" s="73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2"/>
      <c r="P6" s="3"/>
    </row>
    <row r="7" spans="1:18" s="6" customFormat="1" ht="72.75" customHeight="1" x14ac:dyDescent="0.3">
      <c r="A7" s="67"/>
      <c r="B7" s="69"/>
      <c r="C7" s="76" t="s">
        <v>32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2"/>
      <c r="P7" s="3"/>
      <c r="Q7" s="1"/>
    </row>
    <row r="8" spans="1:18" s="6" customFormat="1" ht="45" customHeight="1" x14ac:dyDescent="0.3">
      <c r="A8" s="67"/>
      <c r="B8" s="69"/>
      <c r="C8" s="146" t="s">
        <v>38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3"/>
      <c r="Q8" s="1"/>
    </row>
    <row r="9" spans="1:18" s="6" customFormat="1" ht="55.15" customHeight="1" x14ac:dyDescent="0.3">
      <c r="A9" s="67"/>
      <c r="B9" s="69"/>
      <c r="C9" s="76" t="s">
        <v>33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141" t="s">
        <v>39</v>
      </c>
      <c r="O9" s="69"/>
      <c r="P9" s="3"/>
      <c r="Q9" s="1"/>
    </row>
    <row r="10" spans="1:18" s="6" customFormat="1" ht="18" x14ac:dyDescent="0.3">
      <c r="A10" s="67"/>
      <c r="B10" s="69"/>
      <c r="C10" s="79" t="s">
        <v>34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9"/>
      <c r="P10" s="3"/>
      <c r="Q10" s="1"/>
    </row>
    <row r="11" spans="1:18" s="6" customFormat="1" ht="28.5" customHeight="1" x14ac:dyDescent="0.3">
      <c r="A11" s="67"/>
      <c r="B11" s="69"/>
      <c r="C11" s="79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69"/>
      <c r="P11" s="3"/>
      <c r="Q11" s="1"/>
    </row>
    <row r="12" spans="1:18" s="6" customFormat="1" ht="14.25" customHeight="1" x14ac:dyDescent="0.3">
      <c r="A12" s="67"/>
      <c r="B12" s="69"/>
      <c r="C12" s="70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69"/>
      <c r="P12" s="3"/>
      <c r="Q12" s="1"/>
    </row>
    <row r="13" spans="1:18" s="6" customFormat="1" ht="14.25" customHeight="1" x14ac:dyDescent="0.3">
      <c r="A13" s="67"/>
      <c r="B13" s="69"/>
      <c r="C13" s="70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69"/>
      <c r="P13" s="3"/>
      <c r="Q13" s="1"/>
    </row>
    <row r="14" spans="1:18" s="5" customFormat="1" ht="14.25" customHeight="1" x14ac:dyDescent="0.3">
      <c r="A14" s="67"/>
      <c r="B14" s="69"/>
      <c r="C14" s="70"/>
      <c r="D14" s="80"/>
      <c r="E14" s="81"/>
      <c r="F14" s="81" t="s">
        <v>12</v>
      </c>
      <c r="G14" s="149"/>
      <c r="H14" s="150"/>
      <c r="I14" s="83"/>
      <c r="J14" s="69"/>
      <c r="K14" s="69"/>
      <c r="L14" s="69"/>
      <c r="M14" s="69"/>
      <c r="N14" s="69"/>
      <c r="O14" s="84"/>
      <c r="P14" s="14"/>
      <c r="Q14" s="66"/>
    </row>
    <row r="15" spans="1:18" s="5" customFormat="1" ht="14.25" customHeight="1" x14ac:dyDescent="0.3">
      <c r="A15" s="67"/>
      <c r="B15" s="69"/>
      <c r="C15" s="70"/>
      <c r="D15" s="69"/>
      <c r="E15" s="69"/>
      <c r="F15" s="69"/>
      <c r="G15" s="69"/>
      <c r="H15" s="75"/>
      <c r="I15" s="69"/>
      <c r="J15" s="69"/>
      <c r="K15" s="69"/>
      <c r="L15" s="69"/>
      <c r="M15" s="69"/>
      <c r="N15" s="69"/>
      <c r="O15" s="69"/>
      <c r="P15" s="3"/>
      <c r="Q15" s="1"/>
    </row>
    <row r="16" spans="1:18" s="5" customFormat="1" ht="14.25" customHeight="1" x14ac:dyDescent="0.3">
      <c r="A16" s="67"/>
      <c r="B16" s="69"/>
      <c r="C16" s="70"/>
      <c r="D16" s="82"/>
      <c r="E16" s="82"/>
      <c r="F16" s="82"/>
      <c r="G16" s="85" t="s">
        <v>13</v>
      </c>
      <c r="H16" s="82"/>
      <c r="I16" s="86"/>
      <c r="J16" s="82"/>
      <c r="K16" s="86"/>
      <c r="L16" s="86"/>
      <c r="M16" s="86"/>
      <c r="N16" s="86"/>
      <c r="O16" s="86"/>
      <c r="P16" s="20"/>
      <c r="Q16" s="1"/>
      <c r="R16" s="20"/>
    </row>
    <row r="17" spans="1:18" s="6" customFormat="1" ht="18.75" customHeight="1" x14ac:dyDescent="0.35">
      <c r="A17" s="67"/>
      <c r="B17" s="69"/>
      <c r="C17" s="70"/>
      <c r="D17" s="82"/>
      <c r="E17" s="82"/>
      <c r="F17" s="87" t="s">
        <v>18</v>
      </c>
      <c r="G17" s="88" t="s">
        <v>35</v>
      </c>
      <c r="H17" s="88" t="s">
        <v>36</v>
      </c>
      <c r="I17" s="88" t="s">
        <v>37</v>
      </c>
      <c r="J17" s="82"/>
      <c r="K17" s="86"/>
      <c r="L17" s="86"/>
      <c r="M17" s="86"/>
      <c r="N17" s="86"/>
      <c r="O17" s="86"/>
      <c r="P17" s="20"/>
      <c r="Q17" s="1"/>
      <c r="R17" s="20"/>
    </row>
    <row r="18" spans="1:18" s="6" customFormat="1" ht="14.25" customHeight="1" x14ac:dyDescent="0.3">
      <c r="A18" s="67"/>
      <c r="B18" s="69"/>
      <c r="C18" s="70"/>
      <c r="D18" s="82"/>
      <c r="E18" s="82">
        <v>1</v>
      </c>
      <c r="F18" s="89" t="s">
        <v>23</v>
      </c>
      <c r="G18" s="90"/>
      <c r="H18" s="90"/>
      <c r="I18" s="91"/>
      <c r="J18" s="82"/>
      <c r="K18" s="92"/>
      <c r="L18" s="86"/>
      <c r="M18" s="86"/>
      <c r="N18" s="86"/>
      <c r="O18" s="86"/>
      <c r="P18" s="20"/>
      <c r="Q18" s="1"/>
      <c r="R18" s="20"/>
    </row>
    <row r="19" spans="1:18" s="6" customFormat="1" ht="14.25" customHeight="1" x14ac:dyDescent="0.3">
      <c r="A19" s="67"/>
      <c r="B19" s="69"/>
      <c r="C19" s="70"/>
      <c r="D19" s="82"/>
      <c r="E19" s="82"/>
      <c r="F19" s="93" t="s">
        <v>31</v>
      </c>
      <c r="G19" s="94"/>
      <c r="H19" s="94"/>
      <c r="I19" s="94"/>
      <c r="J19" s="82"/>
      <c r="K19" s="86"/>
      <c r="L19" s="86"/>
      <c r="M19" s="86"/>
      <c r="N19" s="86"/>
      <c r="O19" s="86"/>
      <c r="P19" s="20"/>
      <c r="Q19" s="1"/>
      <c r="R19" s="20"/>
    </row>
    <row r="20" spans="1:18" s="6" customFormat="1" ht="14.25" customHeight="1" x14ac:dyDescent="0.3">
      <c r="A20" s="67"/>
      <c r="B20" s="69"/>
      <c r="C20" s="70"/>
      <c r="D20" s="82"/>
      <c r="E20" s="82">
        <v>2</v>
      </c>
      <c r="F20" s="89" t="s">
        <v>23</v>
      </c>
      <c r="G20" s="90"/>
      <c r="H20" s="90"/>
      <c r="I20" s="91"/>
      <c r="J20" s="82"/>
      <c r="K20" s="86"/>
      <c r="L20" s="86"/>
      <c r="M20" s="86"/>
      <c r="N20" s="86"/>
      <c r="O20" s="86"/>
      <c r="P20" s="20"/>
      <c r="Q20" s="1"/>
      <c r="R20" s="20"/>
    </row>
    <row r="21" spans="1:18" s="6" customFormat="1" ht="14.25" customHeight="1" x14ac:dyDescent="0.3">
      <c r="A21" s="67"/>
      <c r="B21" s="69"/>
      <c r="C21" s="70"/>
      <c r="D21" s="86"/>
      <c r="E21" s="86"/>
      <c r="F21" s="93" t="s">
        <v>31</v>
      </c>
      <c r="G21" s="94"/>
      <c r="H21" s="94"/>
      <c r="I21" s="94"/>
      <c r="J21" s="86"/>
      <c r="K21" s="86"/>
      <c r="L21" s="86"/>
      <c r="M21" s="86"/>
      <c r="N21" s="86"/>
      <c r="O21" s="86"/>
      <c r="P21" s="20"/>
      <c r="Q21" s="1"/>
      <c r="R21" s="20"/>
    </row>
    <row r="22" spans="1:18" s="6" customFormat="1" ht="14.25" customHeight="1" x14ac:dyDescent="0.3">
      <c r="A22" s="67"/>
      <c r="B22" s="69"/>
      <c r="C22" s="70"/>
      <c r="D22" s="86"/>
      <c r="E22" s="95" t="s">
        <v>22</v>
      </c>
      <c r="F22" s="89" t="s">
        <v>23</v>
      </c>
      <c r="G22" s="96">
        <v>0</v>
      </c>
      <c r="H22" s="96">
        <v>0</v>
      </c>
      <c r="I22" s="96">
        <v>0</v>
      </c>
      <c r="J22" s="86"/>
      <c r="K22" s="86"/>
      <c r="L22" s="86"/>
      <c r="M22" s="86"/>
      <c r="N22" s="86"/>
      <c r="O22" s="86"/>
      <c r="P22" s="20"/>
      <c r="Q22" s="1"/>
      <c r="R22" s="20"/>
    </row>
    <row r="23" spans="1:18" s="6" customFormat="1" ht="14.25" customHeight="1" x14ac:dyDescent="0.3">
      <c r="A23" s="67"/>
      <c r="B23" s="69"/>
      <c r="C23" s="70"/>
      <c r="D23" s="86"/>
      <c r="E23" s="86"/>
      <c r="F23" s="97" t="s">
        <v>31</v>
      </c>
      <c r="G23" s="98">
        <v>0</v>
      </c>
      <c r="H23" s="98">
        <v>0</v>
      </c>
      <c r="I23" s="98">
        <v>0</v>
      </c>
      <c r="J23" s="86"/>
      <c r="K23" s="86"/>
      <c r="L23" s="86"/>
      <c r="M23" s="86"/>
      <c r="N23" s="86"/>
      <c r="O23" s="86"/>
      <c r="P23" s="20"/>
      <c r="Q23" s="1"/>
      <c r="R23" s="20"/>
    </row>
    <row r="24" spans="1:18" s="6" customFormat="1" ht="36.75" customHeight="1" x14ac:dyDescent="0.3">
      <c r="A24" s="67"/>
      <c r="B24" s="69"/>
      <c r="C24" s="70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20"/>
      <c r="Q24" s="1"/>
      <c r="R24" s="20"/>
    </row>
    <row r="25" spans="1:18" s="6" customFormat="1" x14ac:dyDescent="0.3">
      <c r="A25" s="67"/>
      <c r="B25" s="69"/>
      <c r="C25" s="70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20"/>
      <c r="Q25" s="1"/>
      <c r="R25" s="20"/>
    </row>
    <row r="26" spans="1:18" s="6" customFormat="1" x14ac:dyDescent="0.3">
      <c r="A26" s="67"/>
      <c r="B26" s="69"/>
      <c r="C26" s="70"/>
      <c r="D26" s="85"/>
      <c r="E26" s="85"/>
      <c r="F26" s="85" t="s">
        <v>18</v>
      </c>
      <c r="G26" s="85" t="s">
        <v>14</v>
      </c>
      <c r="H26" s="85"/>
      <c r="I26" s="85"/>
      <c r="J26" s="85"/>
      <c r="K26" s="85"/>
      <c r="L26" s="85" t="s">
        <v>1</v>
      </c>
      <c r="M26" s="85"/>
      <c r="N26" s="85"/>
      <c r="O26" s="85"/>
      <c r="P26" s="20"/>
      <c r="Q26" s="1"/>
    </row>
    <row r="27" spans="1:18" s="6" customFormat="1" ht="6.75" customHeight="1" x14ac:dyDescent="0.3">
      <c r="A27" s="67"/>
      <c r="B27" s="69"/>
      <c r="C27" s="70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21"/>
      <c r="Q27" s="1"/>
    </row>
    <row r="28" spans="1:18" s="6" customFormat="1" ht="38.25" x14ac:dyDescent="0.3">
      <c r="A28" s="67"/>
      <c r="B28" s="69"/>
      <c r="C28" s="70"/>
      <c r="D28" s="99"/>
      <c r="E28" s="100" t="s">
        <v>0</v>
      </c>
      <c r="F28" s="100"/>
      <c r="G28" s="101" t="s">
        <v>35</v>
      </c>
      <c r="H28" s="101" t="s">
        <v>36</v>
      </c>
      <c r="I28" s="101" t="s">
        <v>37</v>
      </c>
      <c r="J28" s="102" t="s">
        <v>15</v>
      </c>
      <c r="K28" s="102" t="s">
        <v>16</v>
      </c>
      <c r="L28" s="102" t="s">
        <v>19</v>
      </c>
      <c r="M28" s="102" t="s">
        <v>20</v>
      </c>
      <c r="N28" s="102" t="s">
        <v>2</v>
      </c>
      <c r="O28" s="102" t="s">
        <v>21</v>
      </c>
      <c r="Q28" s="1"/>
    </row>
    <row r="29" spans="1:18" s="6" customFormat="1" ht="14.25" customHeight="1" x14ac:dyDescent="0.3">
      <c r="A29" s="67"/>
      <c r="B29" s="69"/>
      <c r="C29" s="70"/>
      <c r="D29" s="103">
        <v>1</v>
      </c>
      <c r="E29" s="104"/>
      <c r="F29" s="105" t="s">
        <v>23</v>
      </c>
      <c r="G29" s="106"/>
      <c r="H29" s="106"/>
      <c r="I29" s="91"/>
      <c r="J29" s="107">
        <v>0.1</v>
      </c>
      <c r="K29" s="104">
        <v>1</v>
      </c>
      <c r="L29" s="108"/>
      <c r="M29" s="108"/>
      <c r="N29" s="109"/>
      <c r="O29" s="110"/>
      <c r="Q29" s="1"/>
    </row>
    <row r="30" spans="1:18" s="6" customFormat="1" ht="14.25" customHeight="1" x14ac:dyDescent="0.3">
      <c r="A30" s="67"/>
      <c r="B30" s="69"/>
      <c r="C30" s="70"/>
      <c r="D30" s="111"/>
      <c r="E30" s="112"/>
      <c r="F30" s="113" t="s">
        <v>31</v>
      </c>
      <c r="G30" s="114"/>
      <c r="H30" s="114"/>
      <c r="I30" s="114"/>
      <c r="J30" s="113"/>
      <c r="K30" s="113"/>
      <c r="L30" s="115"/>
      <c r="M30" s="115"/>
      <c r="N30" s="113"/>
      <c r="O30" s="110"/>
      <c r="Q30" s="1"/>
    </row>
    <row r="31" spans="1:18" s="6" customFormat="1" ht="14.25" customHeight="1" x14ac:dyDescent="0.3">
      <c r="A31" s="67"/>
      <c r="B31" s="69"/>
      <c r="C31" s="70"/>
      <c r="D31" s="111"/>
      <c r="E31" s="112"/>
      <c r="F31" s="113" t="s">
        <v>24</v>
      </c>
      <c r="G31" s="113"/>
      <c r="H31" s="113"/>
      <c r="I31" s="113"/>
      <c r="J31" s="113"/>
      <c r="K31" s="113"/>
      <c r="L31" s="115"/>
      <c r="M31" s="115"/>
      <c r="N31" s="113"/>
      <c r="O31" s="110"/>
      <c r="Q31" s="1"/>
    </row>
    <row r="32" spans="1:18" s="6" customFormat="1" ht="14.25" customHeight="1" x14ac:dyDescent="0.3">
      <c r="A32" s="67"/>
      <c r="B32" s="69"/>
      <c r="C32" s="70"/>
      <c r="D32" s="116"/>
      <c r="E32" s="116"/>
      <c r="F32" s="117" t="s">
        <v>25</v>
      </c>
      <c r="G32" s="118"/>
      <c r="H32" s="118"/>
      <c r="I32" s="118"/>
      <c r="J32" s="118"/>
      <c r="K32" s="118"/>
      <c r="L32" s="119"/>
      <c r="M32" s="119"/>
      <c r="N32" s="118"/>
      <c r="O32" s="120"/>
      <c r="Q32" s="1"/>
    </row>
    <row r="33" spans="1:17" s="6" customFormat="1" x14ac:dyDescent="0.3">
      <c r="A33" s="67"/>
      <c r="B33" s="69"/>
      <c r="C33" s="7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69"/>
      <c r="P33" s="3"/>
      <c r="Q33" s="1"/>
    </row>
    <row r="34" spans="1:17" s="6" customFormat="1" x14ac:dyDescent="0.3">
      <c r="A34" s="67"/>
      <c r="B34" s="69"/>
      <c r="C34" s="70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69"/>
      <c r="P34" s="3"/>
      <c r="Q34" s="1"/>
    </row>
    <row r="35" spans="1:17" s="6" customFormat="1" x14ac:dyDescent="0.3">
      <c r="A35" s="67"/>
      <c r="B35" s="69"/>
      <c r="C35" s="70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69"/>
      <c r="P35" s="3"/>
      <c r="Q35" s="1"/>
    </row>
    <row r="36" spans="1:17" s="6" customFormat="1" x14ac:dyDescent="0.3">
      <c r="A36" s="67"/>
      <c r="B36" s="69"/>
      <c r="C36" s="7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69"/>
      <c r="P36" s="3"/>
      <c r="Q36" s="1"/>
    </row>
    <row r="37" spans="1:17" s="6" customFormat="1" x14ac:dyDescent="0.3">
      <c r="A37" s="67"/>
      <c r="B37" s="69"/>
      <c r="C37" s="70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69"/>
      <c r="P37" s="3"/>
      <c r="Q37" s="1"/>
    </row>
    <row r="38" spans="1:17" s="6" customFormat="1" x14ac:dyDescent="0.3">
      <c r="A38" s="67"/>
      <c r="B38" s="69"/>
      <c r="C38" s="7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69"/>
      <c r="P38" s="3"/>
      <c r="Q38" s="1"/>
    </row>
    <row r="39" spans="1:17" s="6" customFormat="1" x14ac:dyDescent="0.3">
      <c r="A39" s="67"/>
      <c r="B39" s="69"/>
      <c r="C39" s="70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69"/>
      <c r="P39" s="3"/>
      <c r="Q39" s="1"/>
    </row>
    <row r="40" spans="1:17" s="6" customFormat="1" x14ac:dyDescent="0.3">
      <c r="A40" s="67"/>
      <c r="B40" s="69"/>
      <c r="C40" s="70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69"/>
      <c r="P40" s="3"/>
      <c r="Q40" s="1"/>
    </row>
    <row r="41" spans="1:17" s="6" customFormat="1" x14ac:dyDescent="0.3">
      <c r="A41" s="67"/>
      <c r="B41" s="69"/>
      <c r="C41" s="7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69"/>
      <c r="P41" s="3"/>
      <c r="Q41" s="1"/>
    </row>
    <row r="42" spans="1:17" s="6" customFormat="1" x14ac:dyDescent="0.3">
      <c r="A42" s="67"/>
      <c r="B42" s="69"/>
      <c r="C42" s="70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69"/>
      <c r="P42" s="3"/>
      <c r="Q42" s="1"/>
    </row>
    <row r="43" spans="1:17" s="6" customFormat="1" x14ac:dyDescent="0.3">
      <c r="A43" s="67"/>
      <c r="B43" s="69"/>
      <c r="C43" s="70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69"/>
      <c r="P43" s="3"/>
      <c r="Q43" s="1"/>
    </row>
    <row r="44" spans="1:17" s="6" customFormat="1" x14ac:dyDescent="0.3">
      <c r="A44" s="67"/>
      <c r="B44" s="69"/>
      <c r="C44" s="70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69"/>
      <c r="P44" s="3"/>
      <c r="Q44" s="1"/>
    </row>
    <row r="45" spans="1:17" s="6" customFormat="1" x14ac:dyDescent="0.3">
      <c r="A45" s="67"/>
      <c r="B45" s="69"/>
      <c r="C45" s="70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69"/>
      <c r="P45" s="3"/>
      <c r="Q45" s="1"/>
    </row>
    <row r="46" spans="1:17" s="6" customFormat="1" x14ac:dyDescent="0.3">
      <c r="A46" s="67"/>
      <c r="B46" s="69"/>
      <c r="C46" s="70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69"/>
      <c r="P46" s="3"/>
      <c r="Q46" s="1"/>
    </row>
    <row r="47" spans="1:17" s="6" customFormat="1" x14ac:dyDescent="0.3">
      <c r="A47" s="67"/>
      <c r="B47" s="69"/>
      <c r="C47" s="70"/>
      <c r="D47" s="121"/>
      <c r="E47" s="121"/>
      <c r="F47" s="121"/>
      <c r="G47" s="121"/>
      <c r="H47" s="121"/>
      <c r="I47" s="121"/>
      <c r="J47" s="121"/>
      <c r="K47" s="121"/>
      <c r="L47" s="121"/>
      <c r="M47" s="142"/>
      <c r="N47" s="121"/>
      <c r="O47" s="69"/>
      <c r="P47" s="3"/>
      <c r="Q47" s="1"/>
    </row>
    <row r="48" spans="1:17" s="6" customFormat="1" x14ac:dyDescent="0.3">
      <c r="A48" s="67"/>
      <c r="B48" s="69"/>
      <c r="C48" s="70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69"/>
      <c r="P48" s="3"/>
      <c r="Q48" s="1"/>
    </row>
    <row r="49" spans="1:17" s="6" customFormat="1" ht="16.5" customHeight="1" x14ac:dyDescent="0.3">
      <c r="A49" s="67"/>
      <c r="B49" s="69"/>
      <c r="C49" s="122" t="s">
        <v>6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4"/>
      <c r="P49" s="3"/>
      <c r="Q49" s="1"/>
    </row>
    <row r="50" spans="1:17" s="8" customFormat="1" ht="25.15" customHeight="1" x14ac:dyDescent="0.3">
      <c r="A50" s="125"/>
      <c r="B50" s="126"/>
      <c r="C50" s="127" t="s">
        <v>7</v>
      </c>
      <c r="D50" s="128"/>
      <c r="E50" s="128"/>
      <c r="F50" s="128"/>
      <c r="G50" s="128"/>
      <c r="H50" s="128"/>
      <c r="I50" s="128"/>
      <c r="J50" s="129"/>
      <c r="K50" s="128"/>
      <c r="L50" s="128"/>
      <c r="M50" s="128"/>
      <c r="N50" s="128"/>
      <c r="O50" s="130"/>
      <c r="P50" s="10"/>
      <c r="Q50" s="7"/>
    </row>
    <row r="51" spans="1:17" s="9" customFormat="1" ht="63" customHeight="1" x14ac:dyDescent="0.3">
      <c r="A51" s="125"/>
      <c r="B51" s="126"/>
      <c r="C51" s="146" t="s">
        <v>8</v>
      </c>
      <c r="D51" s="147"/>
      <c r="E51" s="147"/>
      <c r="F51" s="147"/>
      <c r="G51" s="131"/>
      <c r="H51" s="131"/>
      <c r="I51" s="128"/>
      <c r="J51" s="132" t="s">
        <v>9</v>
      </c>
      <c r="K51" s="128"/>
      <c r="L51" s="128"/>
      <c r="M51" s="128"/>
      <c r="N51" s="128"/>
      <c r="O51" s="132"/>
      <c r="P51" s="11"/>
      <c r="Q51" s="7"/>
    </row>
    <row r="52" spans="1:17" s="9" customFormat="1" ht="31.15" customHeight="1" x14ac:dyDescent="0.3">
      <c r="A52" s="125"/>
      <c r="B52" s="126"/>
      <c r="C52" s="133" t="s">
        <v>3</v>
      </c>
      <c r="D52" s="133"/>
      <c r="E52" s="133"/>
      <c r="F52" s="133"/>
      <c r="G52" s="133"/>
      <c r="H52" s="133"/>
      <c r="I52" s="133"/>
      <c r="J52" s="134"/>
      <c r="K52" s="133"/>
      <c r="L52" s="133"/>
      <c r="M52" s="133"/>
      <c r="N52" s="133"/>
      <c r="O52" s="134"/>
      <c r="P52" s="11"/>
      <c r="Q52" s="7"/>
    </row>
    <row r="53" spans="1:17" s="9" customFormat="1" ht="16.899999999999999" customHeight="1" x14ac:dyDescent="0.3">
      <c r="A53" s="125"/>
      <c r="B53" s="126"/>
      <c r="C53" s="135" t="s">
        <v>10</v>
      </c>
      <c r="D53" s="133"/>
      <c r="E53" s="133"/>
      <c r="F53" s="133"/>
      <c r="G53" s="133"/>
      <c r="H53" s="133"/>
      <c r="I53" s="144"/>
      <c r="J53" s="132" t="s">
        <v>40</v>
      </c>
      <c r="K53" s="133"/>
      <c r="L53" s="133"/>
      <c r="M53" s="133"/>
      <c r="N53" s="133"/>
      <c r="O53" s="132"/>
      <c r="P53" s="11"/>
      <c r="Q53" s="7"/>
    </row>
    <row r="54" spans="1:17" s="9" customFormat="1" ht="16.899999999999999" customHeight="1" x14ac:dyDescent="0.3">
      <c r="A54" s="125"/>
      <c r="B54" s="126"/>
      <c r="C54" s="136" t="s">
        <v>11</v>
      </c>
      <c r="D54" s="133"/>
      <c r="E54" s="133"/>
      <c r="F54" s="133"/>
      <c r="G54" s="133"/>
      <c r="H54" s="133"/>
      <c r="I54" s="133"/>
      <c r="J54" s="132" t="s">
        <v>41</v>
      </c>
      <c r="K54" s="133"/>
      <c r="L54" s="133"/>
      <c r="M54"/>
      <c r="N54" s="133"/>
      <c r="O54" s="132"/>
      <c r="P54" s="11"/>
      <c r="Q54" s="7"/>
    </row>
    <row r="55" spans="1:17" ht="16.899999999999999" customHeight="1" x14ac:dyDescent="0.3">
      <c r="A55" s="125"/>
      <c r="B55" s="126"/>
      <c r="C55" s="136" t="s">
        <v>4</v>
      </c>
      <c r="D55" s="79"/>
      <c r="E55" s="79"/>
      <c r="F55" s="79"/>
      <c r="G55" s="79"/>
      <c r="H55" s="79"/>
      <c r="I55" s="79"/>
      <c r="J55" s="132" t="s">
        <v>5</v>
      </c>
      <c r="K55" s="79"/>
      <c r="L55" s="79"/>
      <c r="M55" s="143" t="s">
        <v>42</v>
      </c>
      <c r="N55" s="79"/>
      <c r="O55" s="132"/>
      <c r="P55" s="11"/>
      <c r="Q55" s="7"/>
    </row>
    <row r="56" spans="1:17" ht="16.899999999999999" customHeight="1" x14ac:dyDescent="0.3">
      <c r="A56" s="125"/>
      <c r="B56" s="126"/>
      <c r="C56" s="136"/>
      <c r="D56" s="79"/>
      <c r="E56" s="79"/>
      <c r="F56" s="79"/>
      <c r="G56" s="79"/>
      <c r="H56" s="79"/>
      <c r="I56" s="79"/>
      <c r="J56" s="137"/>
      <c r="K56" s="79"/>
      <c r="L56" s="79"/>
      <c r="N56" s="145"/>
      <c r="O56" s="128"/>
      <c r="P56" s="11"/>
      <c r="Q56" s="7"/>
    </row>
    <row r="57" spans="1:17" ht="16.899999999999999" customHeight="1" x14ac:dyDescent="0.3">
      <c r="A57" s="125"/>
      <c r="B57" s="126"/>
      <c r="C57" s="136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6"/>
      <c r="P57" s="11"/>
      <c r="Q57" s="7"/>
    </row>
    <row r="58" spans="1:17" s="8" customFormat="1" ht="9.4" customHeight="1" x14ac:dyDescent="0.3">
      <c r="A58" s="125"/>
      <c r="B58" s="126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9"/>
      <c r="P58" s="10"/>
      <c r="Q58" s="7"/>
    </row>
    <row r="59" spans="1:17" s="8" customFormat="1" ht="400.15" customHeight="1" x14ac:dyDescent="0.3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7"/>
      <c r="Q59" s="7"/>
    </row>
    <row r="60" spans="1:17" x14ac:dyDescent="0.3">
      <c r="A60" s="137"/>
      <c r="B60" s="137"/>
      <c r="C60" s="140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password="8E71" sheet="1" objects="1" scenarios="1"/>
  <mergeCells count="3">
    <mergeCell ref="C51:F51"/>
    <mergeCell ref="C8:O8"/>
    <mergeCell ref="G14:H14"/>
  </mergeCells>
  <dataValidations count="2">
    <dataValidation allowBlank="1" sqref="J33:J49 R11:R15 M57 N52:N57 K52:L57 O5:O7 O1:O2 A1:B1048576 D1:N7 C1:C49 D9:O10 P1:IV10 D11:Q13 S11:IV25 P28:P65536 R26:IV65536 Q33:Q65536 K33:O50 J57 D52:I57 D33:I50 J52 C54:C57 O58:O65536 O52 C52 C59:N65536 M52:M53" xr:uid="{00000000-0002-0000-0000-000000000000}"/>
    <dataValidation allowBlank="1" showInputMessage="1" sqref="L16:R25 I14:Q15 Q26:Q32 D15:H15 E14:F14 M28:O32 L26:L32 M26:P27 D16:K32" xr:uid="{00000000-0002-0000-0000-000001000000}"/>
  </dataValidations>
  <hyperlinks>
    <hyperlink ref="J55" r:id="rId1" display="mailto:info@megazyme.com" xr:uid="{00000000-0004-0000-0000-000000000000}"/>
    <hyperlink ref="J51" r:id="rId2" display="http://www.megazyme.com/" xr:uid="{00000000-0004-0000-0000-000001000000}"/>
    <hyperlink ref="J54" r:id="rId3" xr:uid="{00000000-0004-0000-0000-000002000000}"/>
    <hyperlink ref="J53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93" fitToHeight="2" orientation="landscape" horizontalDpi="360" verticalDpi="360" r:id="rId5"/>
  <headerFooter alignWithMargins="0">
    <oddFooter>&amp;LPrinted on &amp;D, Page &amp;P of &amp;N</oddFooter>
  </headerFooter>
  <rowBreaks count="1" manualBreakCount="1">
    <brk id="25" min="2" max="14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1"/>
  <sheetViews>
    <sheetView zoomScaleNormal="100" workbookViewId="0">
      <selection activeCell="S4" sqref="S4"/>
    </sheetView>
  </sheetViews>
  <sheetFormatPr defaultColWidth="12.28515625" defaultRowHeight="15" x14ac:dyDescent="0.3"/>
  <cols>
    <col min="1" max="1" width="1.7109375" style="2" customWidth="1"/>
    <col min="2" max="2" width="0.7109375" style="2" customWidth="1"/>
    <col min="3" max="3" width="4.7109375" style="2" customWidth="1"/>
    <col min="4" max="4" width="16.7109375" style="2" customWidth="1"/>
    <col min="5" max="5" width="21.42578125" style="2" bestFit="1" customWidth="1"/>
    <col min="6" max="9" width="11.7109375" style="2" customWidth="1"/>
    <col min="10" max="10" width="12.5703125" style="2" customWidth="1"/>
    <col min="11" max="11" width="12.5703125" style="2" hidden="1" customWidth="1"/>
    <col min="12" max="12" width="12.5703125" style="2" customWidth="1"/>
    <col min="13" max="13" width="12.5703125" style="2" hidden="1" customWidth="1"/>
    <col min="14" max="15" width="12.5703125" style="2" customWidth="1"/>
    <col min="16" max="16" width="12.5703125" style="2" hidden="1" customWidth="1"/>
    <col min="17" max="17" width="12.5703125" style="2" customWidth="1"/>
    <col min="18" max="18" width="0.7109375" style="2" customWidth="1"/>
    <col min="19" max="19" width="75.7109375" style="2" customWidth="1"/>
    <col min="20" max="16384" width="12.28515625" style="2"/>
  </cols>
  <sheetData>
    <row r="1" spans="1:19" ht="7.9" customHeight="1" x14ac:dyDescent="0.3">
      <c r="A1" s="1"/>
      <c r="B1" s="1"/>
      <c r="C1" s="1"/>
      <c r="D1" s="1"/>
      <c r="E1" s="1"/>
      <c r="F1" s="1"/>
      <c r="G1" s="1"/>
      <c r="H1" s="1"/>
      <c r="I1" s="1"/>
      <c r="J1" s="12"/>
      <c r="K1" s="12"/>
      <c r="L1" s="12"/>
      <c r="M1" s="12"/>
      <c r="N1" s="12"/>
      <c r="O1" s="12"/>
      <c r="P1" s="12"/>
      <c r="Q1" s="12"/>
      <c r="R1" s="1"/>
      <c r="S1" s="12"/>
    </row>
    <row r="2" spans="1:19" ht="131.25" customHeight="1" x14ac:dyDescent="0.3">
      <c r="A2" s="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3"/>
      <c r="S2" s="12"/>
    </row>
    <row r="3" spans="1:19" x14ac:dyDescent="0.3">
      <c r="A3" s="1"/>
      <c r="B3" s="20"/>
      <c r="C3" s="20"/>
      <c r="D3" s="20"/>
      <c r="E3" s="21" t="s">
        <v>12</v>
      </c>
      <c r="F3" s="151"/>
      <c r="G3" s="152"/>
      <c r="H3" s="153"/>
      <c r="I3" s="20"/>
      <c r="J3" s="20"/>
      <c r="K3" s="22"/>
      <c r="L3" s="22"/>
      <c r="M3" s="22"/>
      <c r="N3" s="20"/>
      <c r="O3" s="20"/>
      <c r="P3" s="20"/>
      <c r="Q3" s="20"/>
      <c r="R3" s="3"/>
      <c r="S3" s="12"/>
    </row>
    <row r="4" spans="1:19" ht="15.4" customHeight="1" x14ac:dyDescent="0.3">
      <c r="A4" s="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3"/>
      <c r="Q4" s="20"/>
      <c r="R4" s="3"/>
      <c r="S4" s="12"/>
    </row>
    <row r="5" spans="1:19" x14ac:dyDescent="0.3">
      <c r="A5" s="1"/>
      <c r="B5" s="20"/>
      <c r="C5" s="24"/>
      <c r="D5" s="24"/>
      <c r="E5" s="24"/>
      <c r="F5" s="21" t="s">
        <v>13</v>
      </c>
      <c r="G5" s="24"/>
      <c r="H5" s="20"/>
      <c r="I5" s="24"/>
      <c r="J5" s="20"/>
      <c r="K5" s="20"/>
      <c r="L5" s="20"/>
      <c r="M5" s="20"/>
      <c r="N5" s="20"/>
      <c r="O5" s="20"/>
      <c r="P5" s="23"/>
      <c r="Q5" s="20"/>
      <c r="R5" s="3"/>
      <c r="S5" s="12"/>
    </row>
    <row r="6" spans="1:19" ht="19.5" x14ac:dyDescent="0.4">
      <c r="A6" s="1"/>
      <c r="B6" s="20"/>
      <c r="C6" s="24"/>
      <c r="D6" s="24"/>
      <c r="E6" s="25" t="s">
        <v>18</v>
      </c>
      <c r="F6" s="26" t="s">
        <v>26</v>
      </c>
      <c r="G6" s="26" t="s">
        <v>27</v>
      </c>
      <c r="H6" s="26" t="s">
        <v>28</v>
      </c>
      <c r="I6" s="24"/>
      <c r="J6" s="20"/>
      <c r="K6" s="20"/>
      <c r="L6" s="20"/>
      <c r="M6" s="20"/>
      <c r="N6" s="20"/>
      <c r="O6" s="20"/>
      <c r="P6" s="20"/>
      <c r="Q6" s="20"/>
      <c r="R6" s="3"/>
      <c r="S6" s="12"/>
    </row>
    <row r="7" spans="1:19" x14ac:dyDescent="0.3">
      <c r="A7" s="1"/>
      <c r="B7" s="20"/>
      <c r="C7" s="24"/>
      <c r="D7" s="24">
        <v>1</v>
      </c>
      <c r="E7" s="58" t="s">
        <v>23</v>
      </c>
      <c r="F7" s="36"/>
      <c r="G7" s="36"/>
      <c r="H7" s="64"/>
      <c r="I7" s="24"/>
      <c r="J7" s="65"/>
      <c r="K7" s="20"/>
      <c r="L7" s="20"/>
      <c r="M7" s="20"/>
      <c r="N7" s="20"/>
      <c r="O7" s="20"/>
      <c r="P7" s="20"/>
      <c r="Q7" s="20"/>
      <c r="R7" s="3"/>
      <c r="S7" s="12"/>
    </row>
    <row r="8" spans="1:19" x14ac:dyDescent="0.3">
      <c r="A8" s="1"/>
      <c r="B8" s="20"/>
      <c r="C8" s="24"/>
      <c r="D8" s="24"/>
      <c r="E8" s="59" t="s">
        <v>31</v>
      </c>
      <c r="F8" s="55"/>
      <c r="G8" s="55"/>
      <c r="H8" s="55"/>
      <c r="I8" s="24"/>
      <c r="J8" s="20"/>
      <c r="K8" s="20"/>
      <c r="L8" s="20"/>
      <c r="M8" s="20"/>
      <c r="N8" s="20"/>
      <c r="O8" s="20"/>
      <c r="P8" s="20"/>
      <c r="Q8" s="20"/>
      <c r="R8" s="3"/>
      <c r="S8" s="12"/>
    </row>
    <row r="9" spans="1:19" x14ac:dyDescent="0.3">
      <c r="A9" s="1"/>
      <c r="B9" s="20"/>
      <c r="C9" s="24"/>
      <c r="D9" s="24">
        <v>2</v>
      </c>
      <c r="E9" s="58" t="s">
        <v>23</v>
      </c>
      <c r="F9" s="36"/>
      <c r="G9" s="36"/>
      <c r="H9" s="64"/>
      <c r="I9" s="24"/>
      <c r="J9" s="20"/>
      <c r="K9" s="20"/>
      <c r="L9" s="20"/>
      <c r="M9" s="20"/>
      <c r="N9" s="20"/>
      <c r="O9" s="20"/>
      <c r="P9" s="20"/>
      <c r="Q9" s="20"/>
      <c r="R9" s="3"/>
      <c r="S9" s="12"/>
    </row>
    <row r="10" spans="1:19" s="13" customFormat="1" x14ac:dyDescent="0.3">
      <c r="A10" s="1"/>
      <c r="B10" s="20"/>
      <c r="C10" s="20"/>
      <c r="D10" s="20"/>
      <c r="E10" s="59" t="s">
        <v>31</v>
      </c>
      <c r="F10" s="55"/>
      <c r="G10" s="55"/>
      <c r="H10" s="55"/>
      <c r="I10" s="20"/>
      <c r="J10" s="20"/>
      <c r="K10" s="20"/>
      <c r="L10" s="20"/>
      <c r="M10" s="20"/>
      <c r="N10" s="20"/>
      <c r="O10" s="20"/>
      <c r="P10" s="20"/>
      <c r="Q10" s="20"/>
      <c r="R10" s="3"/>
      <c r="S10" s="12"/>
    </row>
    <row r="11" spans="1:19" s="13" customFormat="1" x14ac:dyDescent="0.3">
      <c r="A11" s="1"/>
      <c r="B11" s="20"/>
      <c r="C11" s="20"/>
      <c r="D11" s="27" t="s">
        <v>22</v>
      </c>
      <c r="E11" s="58" t="s">
        <v>23</v>
      </c>
      <c r="F11" s="56">
        <f>IF(COUNT(First_AmmBlank_A1,Second_AmmBlank_A1)=0,0,(IF(First_AmmBlank_A1=0,0.0000001,First_AmmBlank_A1)+IF(Second_AmmBlank_A1=0,0.0000001,Second_AmmBlank_A1))/2)</f>
        <v>0</v>
      </c>
      <c r="G11" s="56">
        <f>IF(COUNT(First_AmmBlank_A2,Second_AmmBlank_A2)=0,0,(IF(First_AmmBlank_A2=0,0.0000001,First_AmmBlank_A2)+IF(Second_AmmBlank_A2=0,0.0000001,Second_AmmBlank_A2))/2)</f>
        <v>0</v>
      </c>
      <c r="H11" s="56"/>
      <c r="I11" s="20"/>
      <c r="J11" s="20"/>
      <c r="K11" s="20"/>
      <c r="L11" s="20"/>
      <c r="M11" s="20"/>
      <c r="N11" s="20"/>
      <c r="O11" s="20"/>
      <c r="P11" s="20"/>
      <c r="Q11" s="20"/>
      <c r="R11" s="3"/>
      <c r="S11" s="12"/>
    </row>
    <row r="12" spans="1:19" s="13" customFormat="1" x14ac:dyDescent="0.3">
      <c r="A12" s="1"/>
      <c r="B12" s="20"/>
      <c r="C12" s="20"/>
      <c r="D12" s="20"/>
      <c r="E12" s="60" t="s">
        <v>31</v>
      </c>
      <c r="F12" s="57">
        <f>IF(COUNT(First_AmmGlnAsnBlank_A1,Second_AmmGlnAsnBlank_A1)=0,0,(IF(First_AmmGlnAsnBlank_A1=0,0.0000001,First_AmmGlnAsnBlank_A1)+IF(Second_AmmGlnAsnBlank_A1=0,0.0000001,Second_AmmGlnAsnBlank_A1))/2)</f>
        <v>0</v>
      </c>
      <c r="G12" s="57">
        <f>IF(COUNT(First_AmmGlnAsnBlank_A2,Second_AmmGlnAsnBlank_A2)=0,0,(IF(First_AmmGlnAsnBlank_A2=0,0.0000001,First_AmmGlnAsnBlank_A2)+IF(Second_AmmGlnAsnBlank_A2=0,0.0000001,Second_AmmGlnAsnBlank_A2))/2)</f>
        <v>0</v>
      </c>
      <c r="H12" s="57">
        <f>IF(COUNT(First_AmmGlnAsnBlank_A3,Second_AmmGlnAsnBlank_A3)=0,0,(IF(First_AmmGlnAsnBlank_A3=0,0.0000001,First_AmmGlnAsnBlank_A3)+IF(Second_AmmGlnAsnBlank_A3=0,0.0000001,Second_AmmGlnAsnBlank_A3))/2)</f>
        <v>0</v>
      </c>
      <c r="I12" s="20"/>
      <c r="J12" s="20"/>
      <c r="K12" s="20"/>
      <c r="L12" s="20"/>
      <c r="M12" s="20"/>
      <c r="N12" s="20"/>
      <c r="O12" s="20"/>
      <c r="P12" s="20"/>
      <c r="Q12" s="20"/>
      <c r="R12" s="3"/>
      <c r="S12" s="12"/>
    </row>
    <row r="13" spans="1:19" s="13" customFormat="1" x14ac:dyDescent="0.3">
      <c r="A13" s="1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3"/>
      <c r="S13" s="12"/>
    </row>
    <row r="14" spans="1:19" s="13" customFormat="1" ht="18" customHeight="1" x14ac:dyDescent="0.3">
      <c r="A14" s="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3"/>
      <c r="S14" s="12"/>
    </row>
    <row r="15" spans="1:19" s="19" customFormat="1" x14ac:dyDescent="0.3">
      <c r="A15" s="16"/>
      <c r="B15" s="21"/>
      <c r="C15" s="21"/>
      <c r="D15" s="21"/>
      <c r="E15" s="21" t="s">
        <v>18</v>
      </c>
      <c r="F15" s="21" t="s">
        <v>14</v>
      </c>
      <c r="G15" s="21"/>
      <c r="H15" s="21"/>
      <c r="I15" s="21"/>
      <c r="J15" s="21"/>
      <c r="K15" s="21"/>
      <c r="L15" s="21" t="s">
        <v>1</v>
      </c>
      <c r="M15" s="21"/>
      <c r="N15" s="21"/>
      <c r="O15" s="21"/>
      <c r="P15" s="21"/>
      <c r="Q15" s="21"/>
      <c r="R15" s="17"/>
      <c r="S15" s="18"/>
    </row>
    <row r="16" spans="1:19" s="19" customFormat="1" ht="3" customHeight="1" x14ac:dyDescent="0.3">
      <c r="A16" s="16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7"/>
      <c r="S16" s="18"/>
    </row>
    <row r="17" spans="1:19" ht="48.75" x14ac:dyDescent="0.3">
      <c r="A17" s="1"/>
      <c r="B17" s="20"/>
      <c r="C17" s="28"/>
      <c r="D17" s="29" t="s">
        <v>0</v>
      </c>
      <c r="E17" s="29"/>
      <c r="F17" s="30" t="s">
        <v>26</v>
      </c>
      <c r="G17" s="30" t="s">
        <v>27</v>
      </c>
      <c r="H17" s="30" t="s">
        <v>28</v>
      </c>
      <c r="I17" s="31" t="s">
        <v>15</v>
      </c>
      <c r="J17" s="31" t="s">
        <v>16</v>
      </c>
      <c r="K17" s="32" t="s">
        <v>17</v>
      </c>
      <c r="L17" s="31" t="s">
        <v>19</v>
      </c>
      <c r="M17" s="32" t="s">
        <v>29</v>
      </c>
      <c r="N17" s="102" t="s">
        <v>20</v>
      </c>
      <c r="O17" s="31" t="s">
        <v>2</v>
      </c>
      <c r="P17" s="32" t="s">
        <v>30</v>
      </c>
      <c r="Q17" s="102" t="s">
        <v>21</v>
      </c>
      <c r="R17" s="3"/>
      <c r="S17" s="18"/>
    </row>
    <row r="18" spans="1:19" x14ac:dyDescent="0.3">
      <c r="A18" s="1"/>
      <c r="B18" s="20"/>
      <c r="C18" s="33">
        <v>1</v>
      </c>
      <c r="D18" s="34"/>
      <c r="E18" s="35" t="s">
        <v>23</v>
      </c>
      <c r="F18" s="61"/>
      <c r="G18" s="61"/>
      <c r="H18" s="64"/>
      <c r="I18" s="37">
        <v>0.1</v>
      </c>
      <c r="J18" s="34">
        <v>1</v>
      </c>
      <c r="K18" s="38">
        <f>(F18-G18)-(Ave_AmmBlank_A1-Ave_AmmBlank_A2)</f>
        <v>0</v>
      </c>
      <c r="L18" s="39" t="str">
        <f>IF(OR(ISBLANK(F18),ISBLANK(G18),Ave_AmmBlank_A1=0,Ave_AmmBlank_A2=0),"",Absorbance)</f>
        <v/>
      </c>
      <c r="M18" s="40">
        <f>0.006325*Absorbance*J18/I18</f>
        <v>0</v>
      </c>
      <c r="N18" s="39" t="str">
        <f>IF(OR(ISBLANK(F18),ISBLANK(G18),Ave_AmmBlank_A1=0,Ave_AmmBlank_A2=0),"",Concentration_gL)</f>
        <v/>
      </c>
      <c r="O18" s="63"/>
      <c r="P18" s="40" t="e">
        <f>Concentration_gL*100/Sample_con_gL</f>
        <v>#DIV/0!</v>
      </c>
      <c r="Q18" s="41" t="str">
        <f>IF(ISERROR(Concentration_gg),"",Concentration_gg)</f>
        <v/>
      </c>
      <c r="R18" s="3"/>
      <c r="S18" s="18"/>
    </row>
    <row r="19" spans="1:19" x14ac:dyDescent="0.3">
      <c r="A19" s="1"/>
      <c r="B19" s="20"/>
      <c r="C19" s="42"/>
      <c r="D19" s="43"/>
      <c r="E19" s="44" t="s">
        <v>31</v>
      </c>
      <c r="F19" s="62"/>
      <c r="G19" s="62"/>
      <c r="H19" s="62"/>
      <c r="I19" s="44"/>
      <c r="J19" s="44"/>
      <c r="K19" s="45"/>
      <c r="L19" s="46"/>
      <c r="M19" s="47"/>
      <c r="N19" s="46"/>
      <c r="O19" s="44"/>
      <c r="P19" s="47"/>
      <c r="Q19" s="41"/>
      <c r="R19" s="3"/>
      <c r="S19" s="18"/>
    </row>
    <row r="20" spans="1:19" x14ac:dyDescent="0.3">
      <c r="A20" s="1"/>
      <c r="B20" s="20"/>
      <c r="C20" s="42"/>
      <c r="D20" s="43"/>
      <c r="E20" s="44" t="s">
        <v>24</v>
      </c>
      <c r="F20" s="44"/>
      <c r="G20" s="44"/>
      <c r="H20" s="44"/>
      <c r="I20" s="44"/>
      <c r="J20" s="44"/>
      <c r="K20" s="45">
        <f>((F19-G19)-(Ave_AmmGlnAsnBlank_A1-Ave_AmmGlnAsnBlank_A2)) - ((F18-G18) -(Ave_AmmBlank_A1-Ave_AmmBlank_A2))</f>
        <v>0</v>
      </c>
      <c r="L20" s="46" t="str">
        <f>IF(OR(ISBLANK(F19),ISBLANK(G19),Ave_AmmGlnAsnBlank_A1=0,Ave_AmmGlnAsnBlank_A2=0,Ave_AmmBlank_A1=0,Ave_AmmBlank_A2=0),"",Absorbance)</f>
        <v/>
      </c>
      <c r="M20" s="47">
        <f>0.05427*Absorbance*J18/I18</f>
        <v>0</v>
      </c>
      <c r="N20" s="46" t="str">
        <f>IF(OR(ISBLANK(F19),ISBLANK(G19),Ave_AmmGlnAsnBlank_A1=0,Ave_AmmGlnAsnBlank_A2=0,Ave_AmmBlank_A1=0,Ave_AmmBlank_A2=0),"",Concentration_gL)</f>
        <v/>
      </c>
      <c r="O20" s="44"/>
      <c r="P20" s="47" t="e">
        <f>Concentration_gL*100/O18</f>
        <v>#DIV/0!</v>
      </c>
      <c r="Q20" s="41" t="str">
        <f>IF(ISERROR(Concentration_gg),"",Concentration_gg)</f>
        <v/>
      </c>
      <c r="R20" s="3"/>
      <c r="S20" s="12"/>
    </row>
    <row r="21" spans="1:19" x14ac:dyDescent="0.3">
      <c r="A21" s="1"/>
      <c r="B21" s="20"/>
      <c r="C21" s="48"/>
      <c r="D21" s="48"/>
      <c r="E21" s="49" t="s">
        <v>25</v>
      </c>
      <c r="F21" s="50"/>
      <c r="G21" s="50"/>
      <c r="H21" s="50"/>
      <c r="I21" s="50"/>
      <c r="J21" s="50"/>
      <c r="K21" s="51">
        <f>(G19-H19)-(Ave_AmmGlnAsnBlank_A2-Ave_AmmGlnAsnBlank_A3)</f>
        <v>0</v>
      </c>
      <c r="L21" s="52" t="str">
        <f>IF(OR(ISBLANK(G19),ISBLANK(H19),Ave_AmmGlnAsnBlank_A2=0,Ave_AmmGlnAsnBlank_A3=0),"",Absorbance)</f>
        <v/>
      </c>
      <c r="M21" s="53">
        <f>0.04949*Absorbance*J18/I18</f>
        <v>0</v>
      </c>
      <c r="N21" s="52" t="str">
        <f>IF(OR(ISBLANK(G19),ISBLANK(H19),Ave_AmmGlnAsnBlank_A2=0,Ave_AmmGlnAsnBlank_A3=0),"",Concentration_gL)</f>
        <v/>
      </c>
      <c r="O21" s="50"/>
      <c r="P21" s="53" t="e">
        <f>Concentration_gL*100/O18</f>
        <v>#DIV/0!</v>
      </c>
      <c r="Q21" s="54" t="str">
        <f>IF(ISERROR(Concentration_gg),"",Concentration_gg)</f>
        <v/>
      </c>
      <c r="R21" s="3"/>
      <c r="S21" s="12"/>
    </row>
    <row r="22" spans="1:19" x14ac:dyDescent="0.3">
      <c r="A22" s="1"/>
      <c r="B22" s="20"/>
      <c r="C22" s="33">
        <v>2</v>
      </c>
      <c r="D22" s="34"/>
      <c r="E22" s="35" t="s">
        <v>23</v>
      </c>
      <c r="F22" s="61"/>
      <c r="G22" s="61"/>
      <c r="H22" s="64"/>
      <c r="I22" s="37">
        <v>0.1</v>
      </c>
      <c r="J22" s="34">
        <v>1</v>
      </c>
      <c r="K22" s="38">
        <f>(F22-G22)-(Ave_AmmBlank_A1-Ave_AmmBlank_A2)</f>
        <v>0</v>
      </c>
      <c r="L22" s="39" t="str">
        <f>IF(OR(ISBLANK(F22),ISBLANK(G22),Ave_AmmBlank_A1=0,Ave_AmmBlank_A2=0),"",Absorbance)</f>
        <v/>
      </c>
      <c r="M22" s="40">
        <f>0.006325*Absorbance*J22/I22</f>
        <v>0</v>
      </c>
      <c r="N22" s="39" t="str">
        <f>IF(OR(ISBLANK(F22),ISBLANK(G22),Ave_AmmBlank_A1=0,Ave_AmmBlank_A2=0),"",Concentration_gL)</f>
        <v/>
      </c>
      <c r="O22" s="63"/>
      <c r="P22" s="40" t="e">
        <f>Concentration_gL*100/Sample_con_gL</f>
        <v>#DIV/0!</v>
      </c>
      <c r="Q22" s="41" t="str">
        <f>IF(ISERROR(Concentration_gg),"",Concentration_gg)</f>
        <v/>
      </c>
      <c r="R22" s="3"/>
      <c r="S22" s="18"/>
    </row>
    <row r="23" spans="1:19" x14ac:dyDescent="0.3">
      <c r="A23" s="1"/>
      <c r="B23" s="20"/>
      <c r="C23" s="42"/>
      <c r="D23" s="43"/>
      <c r="E23" s="44" t="s">
        <v>31</v>
      </c>
      <c r="F23" s="62"/>
      <c r="G23" s="62"/>
      <c r="H23" s="62"/>
      <c r="I23" s="44"/>
      <c r="J23" s="44"/>
      <c r="K23" s="45"/>
      <c r="L23" s="46"/>
      <c r="M23" s="47"/>
      <c r="N23" s="46"/>
      <c r="O23" s="44"/>
      <c r="P23" s="47"/>
      <c r="Q23" s="41"/>
      <c r="R23" s="3"/>
      <c r="S23" s="18"/>
    </row>
    <row r="24" spans="1:19" x14ac:dyDescent="0.3">
      <c r="A24" s="1"/>
      <c r="B24" s="20"/>
      <c r="C24" s="42"/>
      <c r="D24" s="43"/>
      <c r="E24" s="44" t="s">
        <v>24</v>
      </c>
      <c r="F24" s="44"/>
      <c r="G24" s="44"/>
      <c r="H24" s="44"/>
      <c r="I24" s="44"/>
      <c r="J24" s="44"/>
      <c r="K24" s="45">
        <f>((F23-G23)-(Ave_AmmGlnAsnBlank_A1-Ave_AmmGlnAsnBlank_A2)) - ((F22-G22) -(Ave_AmmBlank_A1-Ave_AmmBlank_A2))</f>
        <v>0</v>
      </c>
      <c r="L24" s="46" t="str">
        <f>IF(OR(ISBLANK(F23),ISBLANK(G23),Ave_AmmGlnAsnBlank_A1=0,Ave_AmmGlnAsnBlank_A2=0,Ave_AmmBlank_A1=0,Ave_AmmBlank_A2=0),"",Absorbance)</f>
        <v/>
      </c>
      <c r="M24" s="47">
        <f>0.05427*Absorbance*J22/I22</f>
        <v>0</v>
      </c>
      <c r="N24" s="46" t="str">
        <f>IF(OR(ISBLANK(F23),ISBLANK(G23),Ave_AmmGlnAsnBlank_A1=0,Ave_AmmGlnAsnBlank_A2=0,Ave_AmmBlank_A1=0,Ave_AmmBlank_A2=0),"",Concentration_gL)</f>
        <v/>
      </c>
      <c r="O24" s="44"/>
      <c r="P24" s="47" t="e">
        <f>Concentration_gL*100/O22</f>
        <v>#DIV/0!</v>
      </c>
      <c r="Q24" s="41" t="str">
        <f>IF(ISERROR(Concentration_gg),"",Concentration_gg)</f>
        <v/>
      </c>
      <c r="R24" s="3"/>
      <c r="S24" s="12"/>
    </row>
    <row r="25" spans="1:19" x14ac:dyDescent="0.3">
      <c r="A25" s="1"/>
      <c r="B25" s="20"/>
      <c r="C25" s="48"/>
      <c r="D25" s="48"/>
      <c r="E25" s="49" t="s">
        <v>25</v>
      </c>
      <c r="F25" s="50"/>
      <c r="G25" s="50"/>
      <c r="H25" s="50"/>
      <c r="I25" s="50"/>
      <c r="J25" s="50"/>
      <c r="K25" s="51">
        <f>(G23-H23)-(Ave_AmmGlnAsnBlank_A2-Ave_AmmGlnAsnBlank_A3)</f>
        <v>0</v>
      </c>
      <c r="L25" s="52" t="str">
        <f>IF(OR(ISBLANK(G23),ISBLANK(H23),Ave_AmmGlnAsnBlank_A2=0,Ave_AmmGlnAsnBlank_A3=0),"",Absorbance)</f>
        <v/>
      </c>
      <c r="M25" s="53">
        <f>0.04949*Absorbance*J22/I22</f>
        <v>0</v>
      </c>
      <c r="N25" s="52" t="str">
        <f>IF(OR(ISBLANK(G23),ISBLANK(H23),Ave_AmmGlnAsnBlank_A2=0,Ave_AmmGlnAsnBlank_A3=0),"",Concentration_gL)</f>
        <v/>
      </c>
      <c r="O25" s="50"/>
      <c r="P25" s="53" t="e">
        <f>Concentration_gL*100/O22</f>
        <v>#DIV/0!</v>
      </c>
      <c r="Q25" s="54" t="str">
        <f>IF(ISERROR(Concentration_gg),"",Concentration_gg)</f>
        <v/>
      </c>
      <c r="R25" s="3"/>
      <c r="S25" s="12"/>
    </row>
    <row r="26" spans="1:19" x14ac:dyDescent="0.3">
      <c r="A26" s="1"/>
      <c r="B26" s="20"/>
      <c r="C26" s="33">
        <v>3</v>
      </c>
      <c r="D26" s="34"/>
      <c r="E26" s="35" t="s">
        <v>23</v>
      </c>
      <c r="F26" s="61"/>
      <c r="G26" s="61"/>
      <c r="H26" s="64"/>
      <c r="I26" s="37">
        <v>0.1</v>
      </c>
      <c r="J26" s="34">
        <v>1</v>
      </c>
      <c r="K26" s="38">
        <f>(F26-G26)-(Ave_AmmBlank_A1-Ave_AmmBlank_A2)</f>
        <v>0</v>
      </c>
      <c r="L26" s="39" t="str">
        <f>IF(OR(ISBLANK(F26),ISBLANK(G26),Ave_AmmBlank_A1=0,Ave_AmmBlank_A2=0),"",Absorbance)</f>
        <v/>
      </c>
      <c r="M26" s="40">
        <f>0.006325*Absorbance*J26/I26</f>
        <v>0</v>
      </c>
      <c r="N26" s="39" t="str">
        <f>IF(OR(ISBLANK(F26),ISBLANK(G26),Ave_AmmBlank_A1=0,Ave_AmmBlank_A2=0),"",Concentration_gL)</f>
        <v/>
      </c>
      <c r="O26" s="63"/>
      <c r="P26" s="40" t="e">
        <f>Concentration_gL*100/Sample_con_gL</f>
        <v>#DIV/0!</v>
      </c>
      <c r="Q26" s="41" t="str">
        <f>IF(ISERROR(Concentration_gg),"",Concentration_gg)</f>
        <v/>
      </c>
      <c r="R26" s="3"/>
      <c r="S26" s="18"/>
    </row>
    <row r="27" spans="1:19" x14ac:dyDescent="0.3">
      <c r="A27" s="1"/>
      <c r="B27" s="20"/>
      <c r="C27" s="42"/>
      <c r="D27" s="43"/>
      <c r="E27" s="44" t="s">
        <v>31</v>
      </c>
      <c r="F27" s="62"/>
      <c r="G27" s="62"/>
      <c r="H27" s="62"/>
      <c r="I27" s="44"/>
      <c r="J27" s="44"/>
      <c r="K27" s="45"/>
      <c r="L27" s="46"/>
      <c r="M27" s="47"/>
      <c r="N27" s="46"/>
      <c r="O27" s="44"/>
      <c r="P27" s="47"/>
      <c r="Q27" s="41"/>
      <c r="R27" s="3"/>
      <c r="S27" s="18"/>
    </row>
    <row r="28" spans="1:19" x14ac:dyDescent="0.3">
      <c r="A28" s="1"/>
      <c r="B28" s="20"/>
      <c r="C28" s="42"/>
      <c r="D28" s="43"/>
      <c r="E28" s="44" t="s">
        <v>24</v>
      </c>
      <c r="F28" s="44"/>
      <c r="G28" s="44"/>
      <c r="H28" s="44"/>
      <c r="I28" s="44"/>
      <c r="J28" s="44"/>
      <c r="K28" s="45">
        <f>((F27-G27)-(Ave_AmmGlnAsnBlank_A1-Ave_AmmGlnAsnBlank_A2)) - ((F26-G26) -(Ave_AmmBlank_A1-Ave_AmmBlank_A2))</f>
        <v>0</v>
      </c>
      <c r="L28" s="46" t="str">
        <f>IF(OR(ISBLANK(F27),ISBLANK(G27),Ave_AmmGlnAsnBlank_A1=0,Ave_AmmGlnAsnBlank_A2=0,Ave_AmmBlank_A1=0,Ave_AmmBlank_A2=0),"",Absorbance)</f>
        <v/>
      </c>
      <c r="M28" s="47">
        <f>0.05427*Absorbance*J26/I26</f>
        <v>0</v>
      </c>
      <c r="N28" s="46" t="str">
        <f>IF(OR(ISBLANK(F27),ISBLANK(G27),Ave_AmmGlnAsnBlank_A1=0,Ave_AmmGlnAsnBlank_A2=0,Ave_AmmBlank_A1=0,Ave_AmmBlank_A2=0),"",Concentration_gL)</f>
        <v/>
      </c>
      <c r="O28" s="44"/>
      <c r="P28" s="47" t="e">
        <f>Concentration_gL*100/O26</f>
        <v>#DIV/0!</v>
      </c>
      <c r="Q28" s="41" t="str">
        <f>IF(ISERROR(Concentration_gg),"",Concentration_gg)</f>
        <v/>
      </c>
      <c r="R28" s="3"/>
      <c r="S28" s="12"/>
    </row>
    <row r="29" spans="1:19" x14ac:dyDescent="0.3">
      <c r="A29" s="1"/>
      <c r="B29" s="20"/>
      <c r="C29" s="48"/>
      <c r="D29" s="48"/>
      <c r="E29" s="49" t="s">
        <v>25</v>
      </c>
      <c r="F29" s="50"/>
      <c r="G29" s="50"/>
      <c r="H29" s="50"/>
      <c r="I29" s="50"/>
      <c r="J29" s="50"/>
      <c r="K29" s="51">
        <f>(G27-H27)-(Ave_AmmGlnAsnBlank_A2-Ave_AmmGlnAsnBlank_A3)</f>
        <v>0</v>
      </c>
      <c r="L29" s="52" t="str">
        <f>IF(OR(ISBLANK(G27),ISBLANK(H27),Ave_AmmGlnAsnBlank_A2=0,Ave_AmmGlnAsnBlank_A3=0),"",Absorbance)</f>
        <v/>
      </c>
      <c r="M29" s="53">
        <f>0.04949*Absorbance*J26/I26</f>
        <v>0</v>
      </c>
      <c r="N29" s="52" t="str">
        <f>IF(OR(ISBLANK(G27),ISBLANK(H27),Ave_AmmGlnAsnBlank_A2=0,Ave_AmmGlnAsnBlank_A3=0),"",Concentration_gL)</f>
        <v/>
      </c>
      <c r="O29" s="50"/>
      <c r="P29" s="53" t="e">
        <f>Concentration_gL*100/O26</f>
        <v>#DIV/0!</v>
      </c>
      <c r="Q29" s="54" t="str">
        <f>IF(ISERROR(Concentration_gg),"",Concentration_gg)</f>
        <v/>
      </c>
      <c r="R29" s="3"/>
      <c r="S29" s="12"/>
    </row>
    <row r="30" spans="1:19" x14ac:dyDescent="0.3">
      <c r="A30" s="1"/>
      <c r="B30" s="20"/>
      <c r="C30" s="33">
        <v>4</v>
      </c>
      <c r="D30" s="34"/>
      <c r="E30" s="35" t="s">
        <v>23</v>
      </c>
      <c r="F30" s="61"/>
      <c r="G30" s="61"/>
      <c r="H30" s="64"/>
      <c r="I30" s="37">
        <v>0.1</v>
      </c>
      <c r="J30" s="34">
        <v>1</v>
      </c>
      <c r="K30" s="38">
        <f>(F30-G30)-(Ave_AmmBlank_A1-Ave_AmmBlank_A2)</f>
        <v>0</v>
      </c>
      <c r="L30" s="39" t="str">
        <f>IF(OR(ISBLANK(F30),ISBLANK(G30),Ave_AmmBlank_A1=0,Ave_AmmBlank_A2=0),"",Absorbance)</f>
        <v/>
      </c>
      <c r="M30" s="40">
        <f>0.006325*Absorbance*J30/I30</f>
        <v>0</v>
      </c>
      <c r="N30" s="39" t="str">
        <f>IF(OR(ISBLANK(F30),ISBLANK(G30),Ave_AmmBlank_A1=0,Ave_AmmBlank_A2=0),"",Concentration_gL)</f>
        <v/>
      </c>
      <c r="O30" s="63"/>
      <c r="P30" s="40" t="e">
        <f>Concentration_gL*100/Sample_con_gL</f>
        <v>#DIV/0!</v>
      </c>
      <c r="Q30" s="41" t="str">
        <f>IF(ISERROR(Concentration_gg),"",Concentration_gg)</f>
        <v/>
      </c>
      <c r="R30" s="3"/>
      <c r="S30" s="18"/>
    </row>
    <row r="31" spans="1:19" x14ac:dyDescent="0.3">
      <c r="A31" s="1"/>
      <c r="B31" s="20"/>
      <c r="C31" s="42"/>
      <c r="D31" s="43"/>
      <c r="E31" s="44" t="s">
        <v>31</v>
      </c>
      <c r="F31" s="62"/>
      <c r="G31" s="62"/>
      <c r="H31" s="62"/>
      <c r="I31" s="44"/>
      <c r="J31" s="44"/>
      <c r="K31" s="45"/>
      <c r="L31" s="46"/>
      <c r="M31" s="47"/>
      <c r="N31" s="46"/>
      <c r="O31" s="44"/>
      <c r="P31" s="47"/>
      <c r="Q31" s="41"/>
      <c r="R31" s="3"/>
      <c r="S31" s="18"/>
    </row>
    <row r="32" spans="1:19" x14ac:dyDescent="0.3">
      <c r="A32" s="1"/>
      <c r="B32" s="20"/>
      <c r="C32" s="42"/>
      <c r="D32" s="43"/>
      <c r="E32" s="44" t="s">
        <v>24</v>
      </c>
      <c r="F32" s="44"/>
      <c r="G32" s="44"/>
      <c r="H32" s="44"/>
      <c r="I32" s="44"/>
      <c r="J32" s="44"/>
      <c r="K32" s="45">
        <f>((F31-G31)-(Ave_AmmGlnAsnBlank_A1-Ave_AmmGlnAsnBlank_A2)) - ((F30-G30) -(Ave_AmmBlank_A1-Ave_AmmBlank_A2))</f>
        <v>0</v>
      </c>
      <c r="L32" s="46" t="str">
        <f>IF(OR(ISBLANK(F31),ISBLANK(G31),Ave_AmmGlnAsnBlank_A1=0,Ave_AmmGlnAsnBlank_A2=0,Ave_AmmBlank_A1=0,Ave_AmmBlank_A2=0),"",Absorbance)</f>
        <v/>
      </c>
      <c r="M32" s="47">
        <f>0.05427*Absorbance*J30/I30</f>
        <v>0</v>
      </c>
      <c r="N32" s="46" t="str">
        <f>IF(OR(ISBLANK(F31),ISBLANK(G31),Ave_AmmGlnAsnBlank_A1=0,Ave_AmmGlnAsnBlank_A2=0,Ave_AmmBlank_A1=0,Ave_AmmBlank_A2=0),"",Concentration_gL)</f>
        <v/>
      </c>
      <c r="O32" s="44"/>
      <c r="P32" s="47" t="e">
        <f>Concentration_gL*100/O30</f>
        <v>#DIV/0!</v>
      </c>
      <c r="Q32" s="41" t="str">
        <f>IF(ISERROR(Concentration_gg),"",Concentration_gg)</f>
        <v/>
      </c>
      <c r="R32" s="3"/>
      <c r="S32" s="12"/>
    </row>
    <row r="33" spans="1:19" x14ac:dyDescent="0.3">
      <c r="A33" s="1"/>
      <c r="B33" s="20"/>
      <c r="C33" s="48"/>
      <c r="D33" s="48"/>
      <c r="E33" s="49" t="s">
        <v>25</v>
      </c>
      <c r="F33" s="50"/>
      <c r="G33" s="50"/>
      <c r="H33" s="50"/>
      <c r="I33" s="50"/>
      <c r="J33" s="50"/>
      <c r="K33" s="51">
        <f>(G31-H31)-(Ave_AmmGlnAsnBlank_A2-Ave_AmmGlnAsnBlank_A3)</f>
        <v>0</v>
      </c>
      <c r="L33" s="52" t="str">
        <f>IF(OR(ISBLANK(G31),ISBLANK(H31),Ave_AmmGlnAsnBlank_A2=0,Ave_AmmGlnAsnBlank_A3=0),"",Absorbance)</f>
        <v/>
      </c>
      <c r="M33" s="53">
        <f>0.04949*Absorbance*J30/I30</f>
        <v>0</v>
      </c>
      <c r="N33" s="52" t="str">
        <f>IF(OR(ISBLANK(G31),ISBLANK(H31),Ave_AmmGlnAsnBlank_A2=0,Ave_AmmGlnAsnBlank_A3=0),"",Concentration_gL)</f>
        <v/>
      </c>
      <c r="O33" s="50"/>
      <c r="P33" s="53" t="e">
        <f>Concentration_gL*100/O30</f>
        <v>#DIV/0!</v>
      </c>
      <c r="Q33" s="54" t="str">
        <f>IF(ISERROR(Concentration_gg),"",Concentration_gg)</f>
        <v/>
      </c>
      <c r="R33" s="3"/>
      <c r="S33" s="12"/>
    </row>
    <row r="34" spans="1:19" x14ac:dyDescent="0.3">
      <c r="A34" s="1"/>
      <c r="B34" s="20"/>
      <c r="C34" s="33">
        <v>5</v>
      </c>
      <c r="D34" s="34"/>
      <c r="E34" s="35" t="s">
        <v>23</v>
      </c>
      <c r="F34" s="61"/>
      <c r="G34" s="61"/>
      <c r="H34" s="64"/>
      <c r="I34" s="37">
        <v>0.1</v>
      </c>
      <c r="J34" s="34">
        <v>1</v>
      </c>
      <c r="K34" s="38">
        <f>(F34-G34)-(Ave_AmmBlank_A1-Ave_AmmBlank_A2)</f>
        <v>0</v>
      </c>
      <c r="L34" s="39" t="str">
        <f>IF(OR(ISBLANK(F34),ISBLANK(G34),Ave_AmmBlank_A1=0,Ave_AmmBlank_A2=0),"",Absorbance)</f>
        <v/>
      </c>
      <c r="M34" s="40">
        <f>0.006325*Absorbance*J34/I34</f>
        <v>0</v>
      </c>
      <c r="N34" s="39" t="str">
        <f>IF(OR(ISBLANK(F34),ISBLANK(G34),Ave_AmmBlank_A1=0,Ave_AmmBlank_A2=0),"",Concentration_gL)</f>
        <v/>
      </c>
      <c r="O34" s="63"/>
      <c r="P34" s="40" t="e">
        <f>Concentration_gL*100/Sample_con_gL</f>
        <v>#DIV/0!</v>
      </c>
      <c r="Q34" s="41" t="str">
        <f>IF(ISERROR(Concentration_gg),"",Concentration_gg)</f>
        <v/>
      </c>
      <c r="R34" s="3"/>
      <c r="S34" s="18"/>
    </row>
    <row r="35" spans="1:19" x14ac:dyDescent="0.3">
      <c r="A35" s="1"/>
      <c r="B35" s="20"/>
      <c r="C35" s="42"/>
      <c r="D35" s="43"/>
      <c r="E35" s="44" t="s">
        <v>31</v>
      </c>
      <c r="F35" s="62"/>
      <c r="G35" s="62"/>
      <c r="H35" s="62"/>
      <c r="I35" s="44"/>
      <c r="J35" s="44"/>
      <c r="K35" s="45"/>
      <c r="L35" s="46"/>
      <c r="M35" s="47"/>
      <c r="N35" s="46"/>
      <c r="O35" s="44"/>
      <c r="P35" s="47"/>
      <c r="Q35" s="41"/>
      <c r="R35" s="3"/>
      <c r="S35" s="18"/>
    </row>
    <row r="36" spans="1:19" x14ac:dyDescent="0.3">
      <c r="A36" s="1"/>
      <c r="B36" s="20"/>
      <c r="C36" s="42"/>
      <c r="D36" s="43"/>
      <c r="E36" s="44" t="s">
        <v>24</v>
      </c>
      <c r="F36" s="44"/>
      <c r="G36" s="44"/>
      <c r="H36" s="44"/>
      <c r="I36" s="44"/>
      <c r="J36" s="44"/>
      <c r="K36" s="45">
        <f>((F35-G35)-(Ave_AmmGlnAsnBlank_A1-Ave_AmmGlnAsnBlank_A2)) - ((F34-G34) -(Ave_AmmBlank_A1-Ave_AmmBlank_A2))</f>
        <v>0</v>
      </c>
      <c r="L36" s="46" t="str">
        <f>IF(OR(ISBLANK(F35),ISBLANK(G35),Ave_AmmGlnAsnBlank_A1=0,Ave_AmmGlnAsnBlank_A2=0,Ave_AmmBlank_A1=0,Ave_AmmBlank_A2=0),"",Absorbance)</f>
        <v/>
      </c>
      <c r="M36" s="47">
        <f>0.05427*Absorbance*J34/I34</f>
        <v>0</v>
      </c>
      <c r="N36" s="46" t="str">
        <f>IF(OR(ISBLANK(F35),ISBLANK(G35),Ave_AmmGlnAsnBlank_A1=0,Ave_AmmGlnAsnBlank_A2=0,Ave_AmmBlank_A1=0,Ave_AmmBlank_A2=0),"",Concentration_gL)</f>
        <v/>
      </c>
      <c r="O36" s="44"/>
      <c r="P36" s="47" t="e">
        <f>Concentration_gL*100/O34</f>
        <v>#DIV/0!</v>
      </c>
      <c r="Q36" s="41" t="str">
        <f>IF(ISERROR(Concentration_gg),"",Concentration_gg)</f>
        <v/>
      </c>
      <c r="R36" s="3"/>
      <c r="S36" s="12"/>
    </row>
    <row r="37" spans="1:19" x14ac:dyDescent="0.3">
      <c r="A37" s="1"/>
      <c r="B37" s="20"/>
      <c r="C37" s="48"/>
      <c r="D37" s="48"/>
      <c r="E37" s="49" t="s">
        <v>25</v>
      </c>
      <c r="F37" s="50"/>
      <c r="G37" s="50"/>
      <c r="H37" s="50"/>
      <c r="I37" s="50"/>
      <c r="J37" s="50"/>
      <c r="K37" s="51">
        <f>(G35-H35)-(Ave_AmmGlnAsnBlank_A2-Ave_AmmGlnAsnBlank_A3)</f>
        <v>0</v>
      </c>
      <c r="L37" s="52" t="str">
        <f>IF(OR(ISBLANK(G35),ISBLANK(H35),Ave_AmmGlnAsnBlank_A2=0,Ave_AmmGlnAsnBlank_A3=0),"",Absorbance)</f>
        <v/>
      </c>
      <c r="M37" s="53">
        <f>0.04949*Absorbance*J34/I34</f>
        <v>0</v>
      </c>
      <c r="N37" s="52" t="str">
        <f>IF(OR(ISBLANK(G35),ISBLANK(H35),Ave_AmmGlnAsnBlank_A2=0,Ave_AmmGlnAsnBlank_A3=0),"",Concentration_gL)</f>
        <v/>
      </c>
      <c r="O37" s="50"/>
      <c r="P37" s="53" t="e">
        <f>Concentration_gL*100/O34</f>
        <v>#DIV/0!</v>
      </c>
      <c r="Q37" s="54" t="str">
        <f>IF(ISERROR(Concentration_gg),"",Concentration_gg)</f>
        <v/>
      </c>
      <c r="R37" s="3"/>
      <c r="S37" s="12"/>
    </row>
    <row r="38" spans="1:19" x14ac:dyDescent="0.3">
      <c r="A38" s="1"/>
      <c r="B38" s="20"/>
      <c r="C38" s="33">
        <v>6</v>
      </c>
      <c r="D38" s="34"/>
      <c r="E38" s="35" t="s">
        <v>23</v>
      </c>
      <c r="F38" s="61"/>
      <c r="G38" s="61"/>
      <c r="H38" s="64"/>
      <c r="I38" s="37">
        <v>0.1</v>
      </c>
      <c r="J38" s="34">
        <v>1</v>
      </c>
      <c r="K38" s="38">
        <f>(F38-G38)-(Ave_AmmBlank_A1-Ave_AmmBlank_A2)</f>
        <v>0</v>
      </c>
      <c r="L38" s="39" t="str">
        <f>IF(OR(ISBLANK(F38),ISBLANK(G38),Ave_AmmBlank_A1=0,Ave_AmmBlank_A2=0),"",Absorbance)</f>
        <v/>
      </c>
      <c r="M38" s="40">
        <f>0.006325*Absorbance*J38/I38</f>
        <v>0</v>
      </c>
      <c r="N38" s="39" t="str">
        <f>IF(OR(ISBLANK(F38),ISBLANK(G38),Ave_AmmBlank_A1=0,Ave_AmmBlank_A2=0),"",Concentration_gL)</f>
        <v/>
      </c>
      <c r="O38" s="63"/>
      <c r="P38" s="40" t="e">
        <f>Concentration_gL*100/Sample_con_gL</f>
        <v>#DIV/0!</v>
      </c>
      <c r="Q38" s="41" t="str">
        <f>IF(ISERROR(Concentration_gg),"",Concentration_gg)</f>
        <v/>
      </c>
      <c r="R38" s="3"/>
      <c r="S38" s="18"/>
    </row>
    <row r="39" spans="1:19" x14ac:dyDescent="0.3">
      <c r="A39" s="1"/>
      <c r="B39" s="20"/>
      <c r="C39" s="42"/>
      <c r="D39" s="43"/>
      <c r="E39" s="44" t="s">
        <v>31</v>
      </c>
      <c r="F39" s="62"/>
      <c r="G39" s="62"/>
      <c r="H39" s="62"/>
      <c r="I39" s="44"/>
      <c r="J39" s="44"/>
      <c r="K39" s="45"/>
      <c r="L39" s="46"/>
      <c r="M39" s="47"/>
      <c r="N39" s="46"/>
      <c r="O39" s="44"/>
      <c r="P39" s="47"/>
      <c r="Q39" s="41"/>
      <c r="R39" s="3"/>
      <c r="S39" s="18"/>
    </row>
    <row r="40" spans="1:19" x14ac:dyDescent="0.3">
      <c r="A40" s="1"/>
      <c r="B40" s="20"/>
      <c r="C40" s="42"/>
      <c r="D40" s="43"/>
      <c r="E40" s="44" t="s">
        <v>24</v>
      </c>
      <c r="F40" s="44"/>
      <c r="G40" s="44"/>
      <c r="H40" s="44"/>
      <c r="I40" s="44"/>
      <c r="J40" s="44"/>
      <c r="K40" s="45">
        <f>((F39-G39)-(Ave_AmmGlnAsnBlank_A1-Ave_AmmGlnAsnBlank_A2)) - ((F38-G38) -(Ave_AmmBlank_A1-Ave_AmmBlank_A2))</f>
        <v>0</v>
      </c>
      <c r="L40" s="46" t="str">
        <f>IF(OR(ISBLANK(F39),ISBLANK(G39),Ave_AmmGlnAsnBlank_A1=0,Ave_AmmGlnAsnBlank_A2=0,Ave_AmmBlank_A1=0,Ave_AmmBlank_A2=0),"",Absorbance)</f>
        <v/>
      </c>
      <c r="M40" s="47">
        <f>0.05427*Absorbance*J38/I38</f>
        <v>0</v>
      </c>
      <c r="N40" s="46" t="str">
        <f>IF(OR(ISBLANK(F39),ISBLANK(G39),Ave_AmmGlnAsnBlank_A1=0,Ave_AmmGlnAsnBlank_A2=0,Ave_AmmBlank_A1=0,Ave_AmmBlank_A2=0),"",Concentration_gL)</f>
        <v/>
      </c>
      <c r="O40" s="44"/>
      <c r="P40" s="47" t="e">
        <f>Concentration_gL*100/O38</f>
        <v>#DIV/0!</v>
      </c>
      <c r="Q40" s="41" t="str">
        <f>IF(ISERROR(Concentration_gg),"",Concentration_gg)</f>
        <v/>
      </c>
      <c r="R40" s="3"/>
      <c r="S40" s="12"/>
    </row>
    <row r="41" spans="1:19" x14ac:dyDescent="0.3">
      <c r="A41" s="1"/>
      <c r="B41" s="20"/>
      <c r="C41" s="48"/>
      <c r="D41" s="48"/>
      <c r="E41" s="49" t="s">
        <v>25</v>
      </c>
      <c r="F41" s="50"/>
      <c r="G41" s="50"/>
      <c r="H41" s="50"/>
      <c r="I41" s="50"/>
      <c r="J41" s="50"/>
      <c r="K41" s="51">
        <f>(G39-H39)-(Ave_AmmGlnAsnBlank_A2-Ave_AmmGlnAsnBlank_A3)</f>
        <v>0</v>
      </c>
      <c r="L41" s="52" t="str">
        <f>IF(OR(ISBLANK(G39),ISBLANK(H39),Ave_AmmGlnAsnBlank_A2=0,Ave_AmmGlnAsnBlank_A3=0),"",Absorbance)</f>
        <v/>
      </c>
      <c r="M41" s="53">
        <f>0.04949*Absorbance*J38/I38</f>
        <v>0</v>
      </c>
      <c r="N41" s="52" t="str">
        <f>IF(OR(ISBLANK(G39),ISBLANK(H39),Ave_AmmGlnAsnBlank_A2=0,Ave_AmmGlnAsnBlank_A3=0),"",Concentration_gL)</f>
        <v/>
      </c>
      <c r="O41" s="50"/>
      <c r="P41" s="53" t="e">
        <f>Concentration_gL*100/O38</f>
        <v>#DIV/0!</v>
      </c>
      <c r="Q41" s="54" t="str">
        <f>IF(ISERROR(Concentration_gg),"",Concentration_gg)</f>
        <v/>
      </c>
      <c r="R41" s="3"/>
      <c r="S41" s="12"/>
    </row>
    <row r="42" spans="1:19" x14ac:dyDescent="0.3">
      <c r="A42" s="1"/>
      <c r="B42" s="20"/>
      <c r="C42" s="33">
        <v>7</v>
      </c>
      <c r="D42" s="34"/>
      <c r="E42" s="35" t="s">
        <v>23</v>
      </c>
      <c r="F42" s="61"/>
      <c r="G42" s="61"/>
      <c r="H42" s="64"/>
      <c r="I42" s="37">
        <v>0.1</v>
      </c>
      <c r="J42" s="34">
        <v>1</v>
      </c>
      <c r="K42" s="38">
        <f>(F42-G42)-(Ave_AmmBlank_A1-Ave_AmmBlank_A2)</f>
        <v>0</v>
      </c>
      <c r="L42" s="39" t="str">
        <f>IF(OR(ISBLANK(F42),ISBLANK(G42),Ave_AmmBlank_A1=0,Ave_AmmBlank_A2=0),"",Absorbance)</f>
        <v/>
      </c>
      <c r="M42" s="40">
        <f>0.006325*Absorbance*J42/I42</f>
        <v>0</v>
      </c>
      <c r="N42" s="39" t="str">
        <f>IF(OR(ISBLANK(F42),ISBLANK(G42),Ave_AmmBlank_A1=0,Ave_AmmBlank_A2=0),"",Concentration_gL)</f>
        <v/>
      </c>
      <c r="O42" s="63"/>
      <c r="P42" s="40" t="e">
        <f>Concentration_gL*100/Sample_con_gL</f>
        <v>#DIV/0!</v>
      </c>
      <c r="Q42" s="41" t="str">
        <f>IF(ISERROR(Concentration_gg),"",Concentration_gg)</f>
        <v/>
      </c>
      <c r="R42" s="3"/>
      <c r="S42" s="18"/>
    </row>
    <row r="43" spans="1:19" x14ac:dyDescent="0.3">
      <c r="A43" s="1"/>
      <c r="B43" s="20"/>
      <c r="C43" s="42"/>
      <c r="D43" s="43"/>
      <c r="E43" s="44" t="s">
        <v>31</v>
      </c>
      <c r="F43" s="62"/>
      <c r="G43" s="62"/>
      <c r="H43" s="62"/>
      <c r="I43" s="44"/>
      <c r="J43" s="44"/>
      <c r="K43" s="45"/>
      <c r="L43" s="46"/>
      <c r="M43" s="47"/>
      <c r="N43" s="46"/>
      <c r="O43" s="44"/>
      <c r="P43" s="47"/>
      <c r="Q43" s="41"/>
      <c r="R43" s="3"/>
      <c r="S43" s="18"/>
    </row>
    <row r="44" spans="1:19" x14ac:dyDescent="0.3">
      <c r="A44" s="1"/>
      <c r="B44" s="20"/>
      <c r="C44" s="42"/>
      <c r="D44" s="43"/>
      <c r="E44" s="44" t="s">
        <v>24</v>
      </c>
      <c r="F44" s="44"/>
      <c r="G44" s="44"/>
      <c r="H44" s="44"/>
      <c r="I44" s="44"/>
      <c r="J44" s="44"/>
      <c r="K44" s="45">
        <f>((F43-G43)-(Ave_AmmGlnAsnBlank_A1-Ave_AmmGlnAsnBlank_A2)) - ((F42-G42) -(Ave_AmmBlank_A1-Ave_AmmBlank_A2))</f>
        <v>0</v>
      </c>
      <c r="L44" s="46" t="str">
        <f>IF(OR(ISBLANK(F43),ISBLANK(G43),Ave_AmmGlnAsnBlank_A1=0,Ave_AmmGlnAsnBlank_A2=0,Ave_AmmBlank_A1=0,Ave_AmmBlank_A2=0),"",Absorbance)</f>
        <v/>
      </c>
      <c r="M44" s="47">
        <f>0.05427*Absorbance*J42/I42</f>
        <v>0</v>
      </c>
      <c r="N44" s="46" t="str">
        <f>IF(OR(ISBLANK(F43),ISBLANK(G43),Ave_AmmGlnAsnBlank_A1=0,Ave_AmmGlnAsnBlank_A2=0,Ave_AmmBlank_A1=0,Ave_AmmBlank_A2=0),"",Concentration_gL)</f>
        <v/>
      </c>
      <c r="O44" s="44"/>
      <c r="P44" s="47" t="e">
        <f>Concentration_gL*100/O42</f>
        <v>#DIV/0!</v>
      </c>
      <c r="Q44" s="41" t="str">
        <f>IF(ISERROR(Concentration_gg),"",Concentration_gg)</f>
        <v/>
      </c>
      <c r="R44" s="3"/>
      <c r="S44" s="12"/>
    </row>
    <row r="45" spans="1:19" x14ac:dyDescent="0.3">
      <c r="A45" s="1"/>
      <c r="B45" s="20"/>
      <c r="C45" s="48"/>
      <c r="D45" s="48"/>
      <c r="E45" s="49" t="s">
        <v>25</v>
      </c>
      <c r="F45" s="50"/>
      <c r="G45" s="50"/>
      <c r="H45" s="50"/>
      <c r="I45" s="50"/>
      <c r="J45" s="50"/>
      <c r="K45" s="51">
        <f>(G43-H43)-(Ave_AmmGlnAsnBlank_A2-Ave_AmmGlnAsnBlank_A3)</f>
        <v>0</v>
      </c>
      <c r="L45" s="52" t="str">
        <f>IF(OR(ISBLANK(G43),ISBLANK(H43),Ave_AmmGlnAsnBlank_A2=0,Ave_AmmGlnAsnBlank_A3=0),"",Absorbance)</f>
        <v/>
      </c>
      <c r="M45" s="53">
        <f>0.04949*Absorbance*J42/I42</f>
        <v>0</v>
      </c>
      <c r="N45" s="52" t="str">
        <f>IF(OR(ISBLANK(G43),ISBLANK(H43),Ave_AmmGlnAsnBlank_A2=0,Ave_AmmGlnAsnBlank_A3=0),"",Concentration_gL)</f>
        <v/>
      </c>
      <c r="O45" s="50"/>
      <c r="P45" s="53" t="e">
        <f>Concentration_gL*100/O42</f>
        <v>#DIV/0!</v>
      </c>
      <c r="Q45" s="54" t="str">
        <f>IF(ISERROR(Concentration_gg),"",Concentration_gg)</f>
        <v/>
      </c>
      <c r="R45" s="3"/>
      <c r="S45" s="12"/>
    </row>
    <row r="46" spans="1:19" x14ac:dyDescent="0.3">
      <c r="A46" s="1"/>
      <c r="B46" s="20"/>
      <c r="C46" s="33">
        <v>8</v>
      </c>
      <c r="D46" s="34"/>
      <c r="E46" s="35" t="s">
        <v>23</v>
      </c>
      <c r="F46" s="61"/>
      <c r="G46" s="61"/>
      <c r="H46" s="64"/>
      <c r="I46" s="37">
        <v>0.1</v>
      </c>
      <c r="J46" s="34">
        <v>1</v>
      </c>
      <c r="K46" s="38">
        <f>(F46-G46)-(Ave_AmmBlank_A1-Ave_AmmBlank_A2)</f>
        <v>0</v>
      </c>
      <c r="L46" s="39" t="str">
        <f>IF(OR(ISBLANK(F46),ISBLANK(G46),Ave_AmmBlank_A1=0,Ave_AmmBlank_A2=0),"",Absorbance)</f>
        <v/>
      </c>
      <c r="M46" s="40">
        <f>0.006325*Absorbance*J46/I46</f>
        <v>0</v>
      </c>
      <c r="N46" s="39" t="str">
        <f>IF(OR(ISBLANK(F46),ISBLANK(G46),Ave_AmmBlank_A1=0,Ave_AmmBlank_A2=0),"",Concentration_gL)</f>
        <v/>
      </c>
      <c r="O46" s="63"/>
      <c r="P46" s="40" t="e">
        <f>Concentration_gL*100/Sample_con_gL</f>
        <v>#DIV/0!</v>
      </c>
      <c r="Q46" s="41" t="str">
        <f>IF(ISERROR(Concentration_gg),"",Concentration_gg)</f>
        <v/>
      </c>
      <c r="R46" s="3"/>
      <c r="S46" s="18"/>
    </row>
    <row r="47" spans="1:19" x14ac:dyDescent="0.3">
      <c r="A47" s="1"/>
      <c r="B47" s="20"/>
      <c r="C47" s="42"/>
      <c r="D47" s="43"/>
      <c r="E47" s="44" t="s">
        <v>31</v>
      </c>
      <c r="F47" s="62"/>
      <c r="G47" s="62"/>
      <c r="H47" s="62"/>
      <c r="I47" s="44"/>
      <c r="J47" s="44"/>
      <c r="K47" s="45"/>
      <c r="L47" s="46"/>
      <c r="M47" s="47"/>
      <c r="N47" s="46"/>
      <c r="O47" s="44"/>
      <c r="P47" s="47"/>
      <c r="Q47" s="41"/>
      <c r="R47" s="3"/>
      <c r="S47" s="18"/>
    </row>
    <row r="48" spans="1:19" x14ac:dyDescent="0.3">
      <c r="A48" s="1"/>
      <c r="B48" s="20"/>
      <c r="C48" s="42"/>
      <c r="D48" s="43"/>
      <c r="E48" s="44" t="s">
        <v>24</v>
      </c>
      <c r="F48" s="44"/>
      <c r="G48" s="44"/>
      <c r="H48" s="44"/>
      <c r="I48" s="44"/>
      <c r="J48" s="44"/>
      <c r="K48" s="45">
        <f>((F47-G47)-(Ave_AmmGlnAsnBlank_A1-Ave_AmmGlnAsnBlank_A2)) - ((F46-G46) -(Ave_AmmBlank_A1-Ave_AmmBlank_A2))</f>
        <v>0</v>
      </c>
      <c r="L48" s="46" t="str">
        <f>IF(OR(ISBLANK(F47),ISBLANK(G47),Ave_AmmGlnAsnBlank_A1=0,Ave_AmmGlnAsnBlank_A2=0,Ave_AmmBlank_A1=0,Ave_AmmBlank_A2=0),"",Absorbance)</f>
        <v/>
      </c>
      <c r="M48" s="47">
        <f>0.05427*Absorbance*J46/I46</f>
        <v>0</v>
      </c>
      <c r="N48" s="46" t="str">
        <f>IF(OR(ISBLANK(F47),ISBLANK(G47),Ave_AmmGlnAsnBlank_A1=0,Ave_AmmGlnAsnBlank_A2=0,Ave_AmmBlank_A1=0,Ave_AmmBlank_A2=0),"",Concentration_gL)</f>
        <v/>
      </c>
      <c r="O48" s="44"/>
      <c r="P48" s="47" t="e">
        <f>Concentration_gL*100/O46</f>
        <v>#DIV/0!</v>
      </c>
      <c r="Q48" s="41" t="str">
        <f>IF(ISERROR(Concentration_gg),"",Concentration_gg)</f>
        <v/>
      </c>
      <c r="R48" s="3"/>
      <c r="S48" s="12"/>
    </row>
    <row r="49" spans="1:19" x14ac:dyDescent="0.3">
      <c r="A49" s="1"/>
      <c r="B49" s="20"/>
      <c r="C49" s="48"/>
      <c r="D49" s="48"/>
      <c r="E49" s="49" t="s">
        <v>25</v>
      </c>
      <c r="F49" s="50"/>
      <c r="G49" s="50"/>
      <c r="H49" s="50"/>
      <c r="I49" s="50"/>
      <c r="J49" s="50"/>
      <c r="K49" s="51">
        <f>(G47-H47)-(Ave_AmmGlnAsnBlank_A2-Ave_AmmGlnAsnBlank_A3)</f>
        <v>0</v>
      </c>
      <c r="L49" s="52" t="str">
        <f>IF(OR(ISBLANK(G47),ISBLANK(H47),Ave_AmmGlnAsnBlank_A2=0,Ave_AmmGlnAsnBlank_A3=0),"",Absorbance)</f>
        <v/>
      </c>
      <c r="M49" s="53">
        <f>0.04949*Absorbance*J46/I46</f>
        <v>0</v>
      </c>
      <c r="N49" s="52" t="str">
        <f>IF(OR(ISBLANK(G47),ISBLANK(H47),Ave_AmmGlnAsnBlank_A2=0,Ave_AmmGlnAsnBlank_A3=0),"",Concentration_gL)</f>
        <v/>
      </c>
      <c r="O49" s="50"/>
      <c r="P49" s="53" t="e">
        <f>Concentration_gL*100/O46</f>
        <v>#DIV/0!</v>
      </c>
      <c r="Q49" s="54" t="str">
        <f>IF(ISERROR(Concentration_gg),"",Concentration_gg)</f>
        <v/>
      </c>
      <c r="R49" s="3"/>
      <c r="S49" s="12"/>
    </row>
    <row r="50" spans="1:19" x14ac:dyDescent="0.3">
      <c r="A50" s="1"/>
      <c r="B50" s="20"/>
      <c r="C50" s="33">
        <v>9</v>
      </c>
      <c r="D50" s="34"/>
      <c r="E50" s="35" t="s">
        <v>23</v>
      </c>
      <c r="F50" s="61"/>
      <c r="G50" s="61"/>
      <c r="H50" s="64"/>
      <c r="I50" s="37">
        <v>0.1</v>
      </c>
      <c r="J50" s="34">
        <v>1</v>
      </c>
      <c r="K50" s="38">
        <f>(F50-G50)-(Ave_AmmBlank_A1-Ave_AmmBlank_A2)</f>
        <v>0</v>
      </c>
      <c r="L50" s="39" t="str">
        <f>IF(OR(ISBLANK(F50),ISBLANK(G50),Ave_AmmBlank_A1=0,Ave_AmmBlank_A2=0),"",Absorbance)</f>
        <v/>
      </c>
      <c r="M50" s="40">
        <f>0.006325*Absorbance*J50/I50</f>
        <v>0</v>
      </c>
      <c r="N50" s="39" t="str">
        <f>IF(OR(ISBLANK(F50),ISBLANK(G50),Ave_AmmBlank_A1=0,Ave_AmmBlank_A2=0),"",Concentration_gL)</f>
        <v/>
      </c>
      <c r="O50" s="63"/>
      <c r="P50" s="40" t="e">
        <f>Concentration_gL*100/Sample_con_gL</f>
        <v>#DIV/0!</v>
      </c>
      <c r="Q50" s="41" t="str">
        <f>IF(ISERROR(Concentration_gg),"",Concentration_gg)</f>
        <v/>
      </c>
      <c r="R50" s="3"/>
      <c r="S50" s="18"/>
    </row>
    <row r="51" spans="1:19" x14ac:dyDescent="0.3">
      <c r="A51" s="1"/>
      <c r="B51" s="20"/>
      <c r="C51" s="42"/>
      <c r="D51" s="43"/>
      <c r="E51" s="44" t="s">
        <v>31</v>
      </c>
      <c r="F51" s="62"/>
      <c r="G51" s="62"/>
      <c r="H51" s="62"/>
      <c r="I51" s="44"/>
      <c r="J51" s="44"/>
      <c r="K51" s="45"/>
      <c r="L51" s="46"/>
      <c r="M51" s="47"/>
      <c r="N51" s="46"/>
      <c r="O51" s="44"/>
      <c r="P51" s="47"/>
      <c r="Q51" s="41"/>
      <c r="R51" s="3"/>
      <c r="S51" s="18"/>
    </row>
    <row r="52" spans="1:19" x14ac:dyDescent="0.3">
      <c r="A52" s="1"/>
      <c r="B52" s="20"/>
      <c r="C52" s="42"/>
      <c r="D52" s="43"/>
      <c r="E52" s="44" t="s">
        <v>24</v>
      </c>
      <c r="F52" s="44"/>
      <c r="G52" s="44"/>
      <c r="H52" s="44"/>
      <c r="I52" s="44"/>
      <c r="J52" s="44"/>
      <c r="K52" s="45">
        <f>((F51-G51)-(Ave_AmmGlnAsnBlank_A1-Ave_AmmGlnAsnBlank_A2)) - ((F50-G50) -(Ave_AmmBlank_A1-Ave_AmmBlank_A2))</f>
        <v>0</v>
      </c>
      <c r="L52" s="46" t="str">
        <f>IF(OR(ISBLANK(F51),ISBLANK(G51),Ave_AmmGlnAsnBlank_A1=0,Ave_AmmGlnAsnBlank_A2=0,Ave_AmmBlank_A1=0,Ave_AmmBlank_A2=0),"",Absorbance)</f>
        <v/>
      </c>
      <c r="M52" s="47">
        <f>0.05427*Absorbance*J50/I50</f>
        <v>0</v>
      </c>
      <c r="N52" s="46" t="str">
        <f>IF(OR(ISBLANK(F51),ISBLANK(G51),Ave_AmmGlnAsnBlank_A1=0,Ave_AmmGlnAsnBlank_A2=0,Ave_AmmBlank_A1=0,Ave_AmmBlank_A2=0),"",Concentration_gL)</f>
        <v/>
      </c>
      <c r="O52" s="44"/>
      <c r="P52" s="47" t="e">
        <f>Concentration_gL*100/O50</f>
        <v>#DIV/0!</v>
      </c>
      <c r="Q52" s="41" t="str">
        <f>IF(ISERROR(Concentration_gg),"",Concentration_gg)</f>
        <v/>
      </c>
      <c r="R52" s="3"/>
      <c r="S52" s="12"/>
    </row>
    <row r="53" spans="1:19" x14ac:dyDescent="0.3">
      <c r="A53" s="1"/>
      <c r="B53" s="20"/>
      <c r="C53" s="48"/>
      <c r="D53" s="48"/>
      <c r="E53" s="49" t="s">
        <v>25</v>
      </c>
      <c r="F53" s="50"/>
      <c r="G53" s="50"/>
      <c r="H53" s="50"/>
      <c r="I53" s="50"/>
      <c r="J53" s="50"/>
      <c r="K53" s="51">
        <f>(G51-H51)-(Ave_AmmGlnAsnBlank_A2-Ave_AmmGlnAsnBlank_A3)</f>
        <v>0</v>
      </c>
      <c r="L53" s="52" t="str">
        <f>IF(OR(ISBLANK(G51),ISBLANK(H51),Ave_AmmGlnAsnBlank_A2=0,Ave_AmmGlnAsnBlank_A3=0),"",Absorbance)</f>
        <v/>
      </c>
      <c r="M53" s="53">
        <f>0.04949*Absorbance*J50/I50</f>
        <v>0</v>
      </c>
      <c r="N53" s="52" t="str">
        <f>IF(OR(ISBLANK(G51),ISBLANK(H51),Ave_AmmGlnAsnBlank_A2=0,Ave_AmmGlnAsnBlank_A3=0),"",Concentration_gL)</f>
        <v/>
      </c>
      <c r="O53" s="50"/>
      <c r="P53" s="53" t="e">
        <f>Concentration_gL*100/O50</f>
        <v>#DIV/0!</v>
      </c>
      <c r="Q53" s="54" t="str">
        <f>IF(ISERROR(Concentration_gg),"",Concentration_gg)</f>
        <v/>
      </c>
      <c r="R53" s="3"/>
      <c r="S53" s="12"/>
    </row>
    <row r="54" spans="1:19" x14ac:dyDescent="0.3">
      <c r="A54" s="1"/>
      <c r="B54" s="20"/>
      <c r="C54" s="33">
        <v>10</v>
      </c>
      <c r="D54" s="34"/>
      <c r="E54" s="35" t="s">
        <v>23</v>
      </c>
      <c r="F54" s="61"/>
      <c r="G54" s="61"/>
      <c r="H54" s="64"/>
      <c r="I54" s="37">
        <v>0.1</v>
      </c>
      <c r="J54" s="34">
        <v>1</v>
      </c>
      <c r="K54" s="38">
        <f>(F54-G54)-(Ave_AmmBlank_A1-Ave_AmmBlank_A2)</f>
        <v>0</v>
      </c>
      <c r="L54" s="39" t="str">
        <f>IF(OR(ISBLANK(F54),ISBLANK(G54),Ave_AmmBlank_A1=0,Ave_AmmBlank_A2=0),"",Absorbance)</f>
        <v/>
      </c>
      <c r="M54" s="40">
        <f>0.006325*Absorbance*J54/I54</f>
        <v>0</v>
      </c>
      <c r="N54" s="39" t="str">
        <f>IF(OR(ISBLANK(F54),ISBLANK(G54),Ave_AmmBlank_A1=0,Ave_AmmBlank_A2=0),"",Concentration_gL)</f>
        <v/>
      </c>
      <c r="O54" s="63"/>
      <c r="P54" s="40" t="e">
        <f>Concentration_gL*100/Sample_con_gL</f>
        <v>#DIV/0!</v>
      </c>
      <c r="Q54" s="41" t="str">
        <f>IF(ISERROR(Concentration_gg),"",Concentration_gg)</f>
        <v/>
      </c>
      <c r="R54" s="3"/>
      <c r="S54" s="18"/>
    </row>
    <row r="55" spans="1:19" x14ac:dyDescent="0.3">
      <c r="A55" s="1"/>
      <c r="B55" s="20"/>
      <c r="C55" s="42"/>
      <c r="D55" s="43"/>
      <c r="E55" s="44" t="s">
        <v>31</v>
      </c>
      <c r="F55" s="62"/>
      <c r="G55" s="62"/>
      <c r="H55" s="62"/>
      <c r="I55" s="44"/>
      <c r="J55" s="44"/>
      <c r="K55" s="45"/>
      <c r="L55" s="46"/>
      <c r="M55" s="47"/>
      <c r="N55" s="46"/>
      <c r="O55" s="44"/>
      <c r="P55" s="47"/>
      <c r="Q55" s="41"/>
      <c r="R55" s="3"/>
      <c r="S55" s="18"/>
    </row>
    <row r="56" spans="1:19" x14ac:dyDescent="0.3">
      <c r="A56" s="1"/>
      <c r="B56" s="20"/>
      <c r="C56" s="42"/>
      <c r="D56" s="43"/>
      <c r="E56" s="44" t="s">
        <v>24</v>
      </c>
      <c r="F56" s="44"/>
      <c r="G56" s="44"/>
      <c r="H56" s="44"/>
      <c r="I56" s="44"/>
      <c r="J56" s="44"/>
      <c r="K56" s="45">
        <f>((F55-G55)-(Ave_AmmGlnAsnBlank_A1-Ave_AmmGlnAsnBlank_A2)) - ((F54-G54) -(Ave_AmmBlank_A1-Ave_AmmBlank_A2))</f>
        <v>0</v>
      </c>
      <c r="L56" s="46" t="str">
        <f>IF(OR(ISBLANK(F55),ISBLANK(G55),Ave_AmmGlnAsnBlank_A1=0,Ave_AmmGlnAsnBlank_A2=0,Ave_AmmBlank_A1=0,Ave_AmmBlank_A2=0),"",Absorbance)</f>
        <v/>
      </c>
      <c r="M56" s="47">
        <f>0.05427*Absorbance*J54/I54</f>
        <v>0</v>
      </c>
      <c r="N56" s="46" t="str">
        <f>IF(OR(ISBLANK(F55),ISBLANK(G55),Ave_AmmGlnAsnBlank_A1=0,Ave_AmmGlnAsnBlank_A2=0,Ave_AmmBlank_A1=0,Ave_AmmBlank_A2=0),"",Concentration_gL)</f>
        <v/>
      </c>
      <c r="O56" s="44"/>
      <c r="P56" s="47" t="e">
        <f>Concentration_gL*100/O54</f>
        <v>#DIV/0!</v>
      </c>
      <c r="Q56" s="41" t="str">
        <f>IF(ISERROR(Concentration_gg),"",Concentration_gg)</f>
        <v/>
      </c>
      <c r="R56" s="3"/>
      <c r="S56" s="12"/>
    </row>
    <row r="57" spans="1:19" x14ac:dyDescent="0.3">
      <c r="A57" s="1"/>
      <c r="B57" s="20"/>
      <c r="C57" s="48"/>
      <c r="D57" s="48"/>
      <c r="E57" s="49" t="s">
        <v>25</v>
      </c>
      <c r="F57" s="50"/>
      <c r="G57" s="50"/>
      <c r="H57" s="50"/>
      <c r="I57" s="50"/>
      <c r="J57" s="50"/>
      <c r="K57" s="51">
        <f>(G55-H55)-(Ave_AmmGlnAsnBlank_A2-Ave_AmmGlnAsnBlank_A3)</f>
        <v>0</v>
      </c>
      <c r="L57" s="52" t="str">
        <f>IF(OR(ISBLANK(G55),ISBLANK(H55),Ave_AmmGlnAsnBlank_A2=0,Ave_AmmGlnAsnBlank_A3=0),"",Absorbance)</f>
        <v/>
      </c>
      <c r="M57" s="53">
        <f>0.04949*Absorbance*J54/I54</f>
        <v>0</v>
      </c>
      <c r="N57" s="52" t="str">
        <f>IF(OR(ISBLANK(G55),ISBLANK(H55),Ave_AmmGlnAsnBlank_A2=0,Ave_AmmGlnAsnBlank_A3=0),"",Concentration_gL)</f>
        <v/>
      </c>
      <c r="O57" s="50"/>
      <c r="P57" s="53" t="e">
        <f>Concentration_gL*100/O54</f>
        <v>#DIV/0!</v>
      </c>
      <c r="Q57" s="54" t="str">
        <f>IF(ISERROR(Concentration_gg),"",Concentration_gg)</f>
        <v/>
      </c>
      <c r="R57" s="3"/>
      <c r="S57" s="12"/>
    </row>
    <row r="58" spans="1:19" x14ac:dyDescent="0.3">
      <c r="A58" s="1"/>
      <c r="B58" s="3"/>
      <c r="C58" s="3"/>
      <c r="D58" s="3"/>
      <c r="E58" s="3"/>
      <c r="F58" s="15"/>
      <c r="G58" s="15"/>
      <c r="H58" s="15"/>
      <c r="I58" s="15"/>
      <c r="J58" s="3"/>
      <c r="K58" s="15"/>
      <c r="L58" s="15"/>
      <c r="M58" s="15"/>
      <c r="N58" s="3"/>
      <c r="O58" s="3"/>
      <c r="P58" s="15"/>
      <c r="Q58" s="3"/>
      <c r="R58" s="3"/>
      <c r="S58" s="12"/>
    </row>
    <row r="59" spans="1:19" ht="20.25" customHeight="1" x14ac:dyDescent="0.3">
      <c r="A59" s="1"/>
      <c r="B59" s="3"/>
      <c r="C59" s="3"/>
      <c r="D59" s="3"/>
      <c r="E59" s="3"/>
      <c r="F59" s="15"/>
      <c r="G59" s="15"/>
      <c r="H59" s="15"/>
      <c r="I59" s="15"/>
      <c r="J59" s="3"/>
      <c r="K59" s="15"/>
      <c r="L59" s="15"/>
      <c r="M59" s="15"/>
      <c r="N59" s="3"/>
      <c r="O59" s="3"/>
      <c r="P59" s="15"/>
      <c r="Q59" s="3"/>
      <c r="R59" s="3"/>
      <c r="S59" s="12"/>
    </row>
    <row r="60" spans="1:19" ht="9.4" customHeight="1" x14ac:dyDescent="0.3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12"/>
    </row>
    <row r="61" spans="1:19" ht="400.15" customHeigh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</sheetData>
  <sheetProtection password="8E71" sheet="1" objects="1" scenarios="1"/>
  <mergeCells count="1">
    <mergeCell ref="F3:H3"/>
  </mergeCells>
  <phoneticPr fontId="0" type="noConversion"/>
  <dataValidations count="1">
    <dataValidation allowBlank="1" showInputMessage="1" sqref="A1:XFD1048576" xr:uid="{00000000-0002-0000-0100-000000000000}"/>
  </dataValidations>
  <pageMargins left="0.59055118110236227" right="0.59055118110236227" top="0.59055118110236227" bottom="0.98425196850393704" header="0.51181102362204722" footer="0.51181102362204722"/>
  <pageSetup paperSize="9" scale="79" fitToHeight="2" orientation="landscape" horizontalDpi="360" verticalDpi="360" r:id="rId1"/>
  <headerFooter alignWithMargins="0">
    <oddFooter>&amp;LPrinted on &amp;D, Page &amp;P of &amp;N</oddFooter>
  </headerFooter>
  <rowBreaks count="1" manualBreakCount="1">
    <brk id="33" min="1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29</vt:i4>
      </vt:variant>
    </vt:vector>
  </HeadingPairs>
  <TitlesOfParts>
    <vt:vector size="31" baseType="lpstr">
      <vt:lpstr>Instructions</vt:lpstr>
      <vt:lpstr>MegaCalc</vt:lpstr>
      <vt:lpstr>Absorbance</vt:lpstr>
      <vt:lpstr>Ave_AmmBlank_A1</vt:lpstr>
      <vt:lpstr>Ave_AmmBlank_A2</vt:lpstr>
      <vt:lpstr>Ave_AmmBlank_A3</vt:lpstr>
      <vt:lpstr>Ave_AmmGlnAsnBlank_A1</vt:lpstr>
      <vt:lpstr>Ave_AmmGlnAsnBlank_A2</vt:lpstr>
      <vt:lpstr>Ave_AmmGlnAsnBlank_A3</vt:lpstr>
      <vt:lpstr>Concentration_gg</vt:lpstr>
      <vt:lpstr>Concentration_gL</vt:lpstr>
      <vt:lpstr>Contact_us</vt:lpstr>
      <vt:lpstr>Dilution</vt:lpstr>
      <vt:lpstr>First_AmmBlank_A1</vt:lpstr>
      <vt:lpstr>First_AmmBlank_A2</vt:lpstr>
      <vt:lpstr>First_AmmBlank_A3</vt:lpstr>
      <vt:lpstr>First_AmmGlnAsnBlank_A1</vt:lpstr>
      <vt:lpstr>First_AmmGlnAsnBlank_A2</vt:lpstr>
      <vt:lpstr>First_AmmGlnAsnBlank_A3</vt:lpstr>
      <vt:lpstr>Instructions</vt:lpstr>
      <vt:lpstr>Instructions!Print_Area</vt:lpstr>
      <vt:lpstr>MegaCalc!Print_Area</vt:lpstr>
      <vt:lpstr>MegaCalc!Print_Titles</vt:lpstr>
      <vt:lpstr>Sample_con_gL</vt:lpstr>
      <vt:lpstr>Second_AmmBlank_A1</vt:lpstr>
      <vt:lpstr>Second_AmmBlank_A2</vt:lpstr>
      <vt:lpstr>Second_AmmBlank_A3</vt:lpstr>
      <vt:lpstr>Second_AmmGlnAsnBlank_A1</vt:lpstr>
      <vt:lpstr>Second_AmmGlnAsnBlank_A2</vt:lpstr>
      <vt:lpstr>Second_AmmGlnAsnBlank_A3</vt:lpstr>
      <vt:lpstr>Volume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2009-02-09T16:59:11Z</cp:lastPrinted>
  <dcterms:created xsi:type="dcterms:W3CDTF">2004-10-05T18:50:23Z</dcterms:created>
  <dcterms:modified xsi:type="dcterms:W3CDTF">2019-09-18T08:26:11Z</dcterms:modified>
</cp:coreProperties>
</file>