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U:\Megazyme 131022\Megazyme Working 100226\MBD\Technical Information\Calculation Templates\Megacalc\K-AVCHO\"/>
    </mc:Choice>
  </mc:AlternateContent>
  <xr:revisionPtr revIDLastSave="0" documentId="13_ncr:1_{2B042998-6170-4390-82CF-2E3618DE8F1D}" xr6:coauthVersionLast="45" xr6:coauthVersionMax="45" xr10:uidLastSave="{00000000-0000-0000-0000-000000000000}"/>
  <workbookProtection workbookPassword="8E71" lockStructure="1"/>
  <bookViews>
    <workbookView xWindow="-120" yWindow="-120" windowWidth="29040" windowHeight="15840" activeTab="1" xr2:uid="{00000000-000D-0000-FFFF-FFFF00000000}"/>
  </bookViews>
  <sheets>
    <sheet name="Instructions" sheetId="6" r:id="rId1"/>
    <sheet name="MegaCalc" sheetId="5" r:id="rId2"/>
  </sheets>
  <externalReferences>
    <externalReference r:id="rId3"/>
    <externalReference r:id="rId4"/>
  </externalReferences>
  <definedNames>
    <definedName name="_1M__microg_abs">[1]MegaCalc!$O$9:$O$12</definedName>
    <definedName name="A1_blank_1">MegaCalc!$I$8</definedName>
    <definedName name="A1_blank_2">MegaCalc!$I$9</definedName>
    <definedName name="A1_blank_ave">MegaCalc!$I$10</definedName>
    <definedName name="A1_sample">MegaCalc!$I$14:$I$173</definedName>
    <definedName name="A2_blank_1">MegaCalc!$J$8</definedName>
    <definedName name="A2_blank_2">MegaCalc!$J$9</definedName>
    <definedName name="A2_blank_ave">MegaCalc!$J$10</definedName>
    <definedName name="A2_sample">MegaCalc!$J$14:$J$173</definedName>
    <definedName name="A3_blank_1">MegaCalc!$K$8</definedName>
    <definedName name="A3_blank_2">MegaCalc!$K$9</definedName>
    <definedName name="A3_blank_ave">MegaCalc!$K$10</definedName>
    <definedName name="A3_sample">MegaCalc!$K$14:$K$173</definedName>
    <definedName name="A4_blank_ave">MegaCalc!$L$10</definedName>
    <definedName name="A4_sample">MegaCalc!$L$14:$L$173</definedName>
    <definedName name="Abs_STD_mean">[1]MegaCalc!$H$8:$H$12</definedName>
    <definedName name="Abs_STD0_mean">[1]MegaCalc!$H$8</definedName>
    <definedName name="Change_abs_std">[1]MegaCalc!$I$8:$I$12</definedName>
    <definedName name="Change_absorbance">MegaCalc!$P$14:$P$173</definedName>
    <definedName name="Concentration_gg">MegaCalc!$U$14:$U$173</definedName>
    <definedName name="Concentration_gL">MegaCalc!$R$14:$R$173</definedName>
    <definedName name="concentration_ug">[1]MegaCalc!$E$9:$E$12</definedName>
    <definedName name="Contact_us">#REF!</definedName>
    <definedName name="Dilution">MegaCalc!#REF!</definedName>
    <definedName name="Extraction_volume">[1]MegaCalc!$J$18:$J$37</definedName>
    <definedName name="Free_phosphorus">[1]MegaCalc!$E$18:$E$37</definedName>
    <definedName name="Instructions">#REF!</definedName>
    <definedName name="M">[1]MegaCalc!$Q$9:$Q$12</definedName>
    <definedName name="Mean_M">[1]MegaCalc!$U$12</definedName>
    <definedName name="Method">'[2]Calc HMWDF &amp; LMWSDF'!$S$3:$S$5</definedName>
    <definedName name="Moisture_content">#REF!</definedName>
    <definedName name="Phytic_gg">[1]MegaCalc!$S$18:$S$37</definedName>
    <definedName name="_xlnm.Print_Area" localSheetId="0">Instructions!$B$2:$U$53</definedName>
    <definedName name="_xlnm.Print_Area" localSheetId="1">MegaCalc!$B$2:$Z$174</definedName>
    <definedName name="_xlnm.Print_Titles" localSheetId="1">MegaCalc!$13:$13</definedName>
    <definedName name="Sample__dry_weight___g">#REF!</definedName>
    <definedName name="Sample__fresh__wieght__g">#REF!</definedName>
    <definedName name="Sample_con_gL">#REF!</definedName>
    <definedName name="Sample_volume">MegaCalc!$M$14:$M$173</definedName>
    <definedName name="Sample_weight">[1]MegaCalc!$G$18:$G$37</definedName>
    <definedName name="Sample_weight__g">#REF!</definedName>
    <definedName name="STD0_n1">[1]MegaCalc!$F$8</definedName>
    <definedName name="STD0_n2">[1]MegaCalc!$G$8</definedName>
    <definedName name="STD1_n1">[1]MegaCalc!$F$9</definedName>
    <definedName name="STD1_n2">[1]MegaCalc!$G$9</definedName>
    <definedName name="STD2_n1">[1]MegaCalc!$F$10</definedName>
    <definedName name="STD2_n2">[1]MegaCalc!$G$10</definedName>
    <definedName name="STD3_n1">[1]MegaCalc!$F$11</definedName>
    <definedName name="STD3_n2">[1]MegaCalc!$G$11</definedName>
    <definedName name="STD4_n1">[1]MegaCalc!$F$12</definedName>
    <definedName name="STD4_n2">[1]MegaCalc!$G$12</definedName>
    <definedName name="Total_phosphorus">[1]MegaCalc!$F$18:$F$37</definedName>
    <definedName name="use_mega_calculator">#REF!</definedName>
  </definedNames>
  <calcPr calcId="181029"/>
</workbook>
</file>

<file path=xl/calcChain.xml><?xml version="1.0" encoding="utf-8"?>
<calcChain xmlns="http://schemas.openxmlformats.org/spreadsheetml/2006/main">
  <c r="S214" i="5" l="1"/>
  <c r="S213" i="5"/>
  <c r="T213" i="5" s="1"/>
  <c r="S211" i="5"/>
  <c r="S210" i="5"/>
  <c r="T210" i="5" s="1"/>
  <c r="S208" i="5"/>
  <c r="S207" i="5"/>
  <c r="T207" i="5" s="1"/>
  <c r="S203" i="5"/>
  <c r="S202" i="5"/>
  <c r="S200" i="5"/>
  <c r="S199" i="5"/>
  <c r="T199" i="5" s="1"/>
  <c r="S197" i="5"/>
  <c r="S196" i="5"/>
  <c r="T196" i="5" s="1"/>
  <c r="Y193" i="5"/>
  <c r="Y192" i="5"/>
  <c r="Z192" i="5" s="1"/>
  <c r="Y190" i="5"/>
  <c r="Y189" i="5"/>
  <c r="Z189" i="5" s="1"/>
  <c r="Y187" i="5"/>
  <c r="Y186" i="5"/>
  <c r="Z186" i="5" s="1"/>
  <c r="S193" i="5"/>
  <c r="S192" i="5"/>
  <c r="T192" i="5" s="1"/>
  <c r="S190" i="5"/>
  <c r="S189" i="5"/>
  <c r="T189" i="5" s="1"/>
  <c r="T186" i="5"/>
  <c r="S187" i="5"/>
  <c r="S186" i="5"/>
  <c r="T202" i="5" l="1"/>
  <c r="L10" i="5"/>
  <c r="K10" i="5"/>
  <c r="J10" i="5"/>
  <c r="P68" i="5" s="1"/>
  <c r="R68" i="5" s="1"/>
  <c r="S68" i="5" s="1"/>
  <c r="I10" i="5"/>
  <c r="P87" i="5"/>
  <c r="R87" i="5" s="1"/>
  <c r="P91" i="5"/>
  <c r="R91" i="5" s="1"/>
  <c r="P79" i="5"/>
  <c r="P171" i="5"/>
  <c r="P92" i="5"/>
  <c r="P148" i="5"/>
  <c r="P152" i="5"/>
  <c r="R152" i="5" s="1"/>
  <c r="S152" i="5" s="1"/>
  <c r="P124" i="5"/>
  <c r="R124" i="5" s="1"/>
  <c r="S124" i="5" s="1"/>
  <c r="P72" i="5"/>
  <c r="P19" i="5"/>
  <c r="R72" i="5" l="1"/>
  <c r="S72" i="5" s="1"/>
  <c r="T72" i="5" s="1"/>
  <c r="S87" i="5"/>
  <c r="P63" i="5"/>
  <c r="R63" i="5" s="1"/>
  <c r="P159" i="5"/>
  <c r="P16" i="5"/>
  <c r="P144" i="5"/>
  <c r="P96" i="5"/>
  <c r="P80" i="5"/>
  <c r="Q80" i="5" s="1"/>
  <c r="P47" i="5"/>
  <c r="R47" i="5" s="1"/>
  <c r="P127" i="5"/>
  <c r="P67" i="5"/>
  <c r="P27" i="5"/>
  <c r="P76" i="5"/>
  <c r="P107" i="5"/>
  <c r="R107" i="5" s="1"/>
  <c r="Q148" i="5"/>
  <c r="R148" i="5"/>
  <c r="S148" i="5" s="1"/>
  <c r="R171" i="5"/>
  <c r="S91" i="5"/>
  <c r="Q92" i="5"/>
  <c r="R92" i="5"/>
  <c r="S92" i="5" s="1"/>
  <c r="Q79" i="5"/>
  <c r="R79" i="5"/>
  <c r="R16" i="5"/>
  <c r="S16" i="5" s="1"/>
  <c r="Q19" i="5"/>
  <c r="R19" i="5"/>
  <c r="P95" i="5"/>
  <c r="R95" i="5" s="1"/>
  <c r="P31" i="5"/>
  <c r="P172" i="5"/>
  <c r="R172" i="5" s="1"/>
  <c r="S172" i="5" s="1"/>
  <c r="Q91" i="5"/>
  <c r="P35" i="5"/>
  <c r="R35" i="5" s="1"/>
  <c r="Q67" i="5"/>
  <c r="P119" i="5"/>
  <c r="R119" i="5" s="1"/>
  <c r="P120" i="5"/>
  <c r="R120" i="5" s="1"/>
  <c r="S120" i="5" s="1"/>
  <c r="P123" i="5"/>
  <c r="R123" i="5" s="1"/>
  <c r="P28" i="5"/>
  <c r="P143" i="5"/>
  <c r="R143" i="5" s="1"/>
  <c r="P71" i="5"/>
  <c r="P42" i="5"/>
  <c r="R42" i="5" s="1"/>
  <c r="S42" i="5" s="1"/>
  <c r="P14" i="5"/>
  <c r="R14" i="5" s="1"/>
  <c r="S14" i="5" s="1"/>
  <c r="P18" i="5"/>
  <c r="R18" i="5" s="1"/>
  <c r="S18" i="5" s="1"/>
  <c r="Q152" i="5"/>
  <c r="U92" i="5"/>
  <c r="V92" i="5" s="1"/>
  <c r="Q72" i="5"/>
  <c r="Q47" i="5"/>
  <c r="U152" i="5"/>
  <c r="V152" i="5" s="1"/>
  <c r="T152" i="5"/>
  <c r="Q68" i="5"/>
  <c r="P112" i="5"/>
  <c r="P51" i="5"/>
  <c r="R51" i="5" s="1"/>
  <c r="P43" i="5"/>
  <c r="P136" i="5"/>
  <c r="R136" i="5" s="1"/>
  <c r="S136" i="5" s="1"/>
  <c r="P168" i="5"/>
  <c r="P44" i="5"/>
  <c r="P56" i="5"/>
  <c r="P60" i="5"/>
  <c r="P48" i="5"/>
  <c r="P156" i="5"/>
  <c r="R156" i="5" s="1"/>
  <c r="S156" i="5" s="1"/>
  <c r="P140" i="5"/>
  <c r="R140" i="5" s="1"/>
  <c r="S140" i="5" s="1"/>
  <c r="P59" i="5"/>
  <c r="R59" i="5" s="1"/>
  <c r="P160" i="5"/>
  <c r="P151" i="5"/>
  <c r="R151" i="5" s="1"/>
  <c r="P52" i="5"/>
  <c r="R52" i="5" s="1"/>
  <c r="S52" i="5" s="1"/>
  <c r="P163" i="5"/>
  <c r="P103" i="5"/>
  <c r="Q171" i="5"/>
  <c r="Q107" i="5"/>
  <c r="P20" i="5"/>
  <c r="P155" i="5"/>
  <c r="R155" i="5" s="1"/>
  <c r="P116" i="5"/>
  <c r="R116" i="5" s="1"/>
  <c r="S116" i="5" s="1"/>
  <c r="P84" i="5"/>
  <c r="R84" i="5" s="1"/>
  <c r="S84" i="5" s="1"/>
  <c r="P135" i="5"/>
  <c r="R135" i="5" s="1"/>
  <c r="P32" i="5"/>
  <c r="R32" i="5" s="1"/>
  <c r="S32" i="5" s="1"/>
  <c r="P39" i="5"/>
  <c r="R39" i="5" s="1"/>
  <c r="P99" i="5"/>
  <c r="R99" i="5" s="1"/>
  <c r="P111" i="5"/>
  <c r="R111" i="5" s="1"/>
  <c r="P139" i="5"/>
  <c r="R139" i="5" s="1"/>
  <c r="P55" i="5"/>
  <c r="R55" i="5" s="1"/>
  <c r="P147" i="5"/>
  <c r="R147" i="5" s="1"/>
  <c r="P23" i="5"/>
  <c r="R23" i="5" s="1"/>
  <c r="P100" i="5"/>
  <c r="R100" i="5" s="1"/>
  <c r="S100" i="5" s="1"/>
  <c r="P115" i="5"/>
  <c r="R115" i="5" s="1"/>
  <c r="P132" i="5"/>
  <c r="R132" i="5" s="1"/>
  <c r="S132" i="5" s="1"/>
  <c r="P164" i="5"/>
  <c r="U63" i="5"/>
  <c r="X63" i="5" s="1"/>
  <c r="Y63" i="5" s="1"/>
  <c r="T91" i="5"/>
  <c r="U91" i="5"/>
  <c r="V91" i="5" s="1"/>
  <c r="T68" i="5"/>
  <c r="U68" i="5"/>
  <c r="V68" i="5" s="1"/>
  <c r="Q16" i="5"/>
  <c r="Q124" i="5"/>
  <c r="Q63" i="5"/>
  <c r="P167" i="5"/>
  <c r="R167" i="5" s="1"/>
  <c r="P40" i="5"/>
  <c r="P15" i="5"/>
  <c r="R15" i="5" s="1"/>
  <c r="S15" i="5" s="1"/>
  <c r="S17" i="5" s="1"/>
  <c r="P64" i="5"/>
  <c r="R64" i="5" s="1"/>
  <c r="S64" i="5" s="1"/>
  <c r="P108" i="5"/>
  <c r="R108" i="5" s="1"/>
  <c r="S108" i="5" s="1"/>
  <c r="P36" i="5"/>
  <c r="R36" i="5" s="1"/>
  <c r="S36" i="5" s="1"/>
  <c r="P104" i="5"/>
  <c r="R104" i="5" s="1"/>
  <c r="S104" i="5" s="1"/>
  <c r="P88" i="5"/>
  <c r="R88" i="5" s="1"/>
  <c r="S88" i="5" s="1"/>
  <c r="P75" i="5"/>
  <c r="R75" i="5" s="1"/>
  <c r="P131" i="5"/>
  <c r="R131" i="5" s="1"/>
  <c r="P24" i="5"/>
  <c r="R24" i="5" s="1"/>
  <c r="S24" i="5" s="1"/>
  <c r="P128" i="5"/>
  <c r="R128" i="5" s="1"/>
  <c r="S128" i="5" s="1"/>
  <c r="P83" i="5"/>
  <c r="R83" i="5" s="1"/>
  <c r="Q71" i="5"/>
  <c r="T124" i="5"/>
  <c r="U124" i="5"/>
  <c r="U79" i="5"/>
  <c r="Q42" i="5"/>
  <c r="P26" i="5"/>
  <c r="R26" i="5" s="1"/>
  <c r="S26" i="5" s="1"/>
  <c r="P38" i="5"/>
  <c r="R38" i="5" s="1"/>
  <c r="S38" i="5" s="1"/>
  <c r="P106" i="5"/>
  <c r="R106" i="5" s="1"/>
  <c r="S106" i="5" s="1"/>
  <c r="P146" i="5"/>
  <c r="R146" i="5" s="1"/>
  <c r="S146" i="5" s="1"/>
  <c r="P122" i="5"/>
  <c r="R122" i="5" s="1"/>
  <c r="S122" i="5" s="1"/>
  <c r="P86" i="5"/>
  <c r="R86" i="5" s="1"/>
  <c r="S86" i="5" s="1"/>
  <c r="P62" i="5"/>
  <c r="R62" i="5" s="1"/>
  <c r="S62" i="5" s="1"/>
  <c r="P98" i="5"/>
  <c r="R98" i="5" s="1"/>
  <c r="S98" i="5" s="1"/>
  <c r="P158" i="5"/>
  <c r="R158" i="5" s="1"/>
  <c r="S158" i="5" s="1"/>
  <c r="P142" i="5"/>
  <c r="R142" i="5" s="1"/>
  <c r="S142" i="5" s="1"/>
  <c r="P110" i="5"/>
  <c r="R110" i="5" s="1"/>
  <c r="S110" i="5" s="1"/>
  <c r="P54" i="5"/>
  <c r="R54" i="5" s="1"/>
  <c r="S54" i="5" s="1"/>
  <c r="P90" i="5"/>
  <c r="R90" i="5" s="1"/>
  <c r="S90" i="5" s="1"/>
  <c r="P166" i="5"/>
  <c r="R166" i="5" s="1"/>
  <c r="S166" i="5" s="1"/>
  <c r="P126" i="5"/>
  <c r="R126" i="5" s="1"/>
  <c r="S126" i="5" s="1"/>
  <c r="P74" i="5"/>
  <c r="R74" i="5" s="1"/>
  <c r="S74" i="5" s="1"/>
  <c r="P154" i="5"/>
  <c r="R154" i="5" s="1"/>
  <c r="S154" i="5" s="1"/>
  <c r="P70" i="5"/>
  <c r="R70" i="5" s="1"/>
  <c r="S70" i="5" s="1"/>
  <c r="P102" i="5"/>
  <c r="R102" i="5" s="1"/>
  <c r="S102" i="5" s="1"/>
  <c r="P22" i="5"/>
  <c r="R22" i="5" s="1"/>
  <c r="S22" i="5" s="1"/>
  <c r="P134" i="5"/>
  <c r="R134" i="5" s="1"/>
  <c r="S134" i="5" s="1"/>
  <c r="P114" i="5"/>
  <c r="R114" i="5" s="1"/>
  <c r="S114" i="5" s="1"/>
  <c r="P170" i="5"/>
  <c r="R170" i="5" s="1"/>
  <c r="S170" i="5" s="1"/>
  <c r="P118" i="5"/>
  <c r="R118" i="5" s="1"/>
  <c r="S118" i="5" s="1"/>
  <c r="P150" i="5"/>
  <c r="R150" i="5" s="1"/>
  <c r="S150" i="5" s="1"/>
  <c r="P30" i="5"/>
  <c r="R30" i="5" s="1"/>
  <c r="S30" i="5" s="1"/>
  <c r="P34" i="5"/>
  <c r="R34" i="5" s="1"/>
  <c r="S34" i="5" s="1"/>
  <c r="P66" i="5"/>
  <c r="R66" i="5" s="1"/>
  <c r="S66" i="5" s="1"/>
  <c r="P58" i="5"/>
  <c r="R58" i="5" s="1"/>
  <c r="S58" i="5" s="1"/>
  <c r="P82" i="5"/>
  <c r="R82" i="5" s="1"/>
  <c r="S82" i="5" s="1"/>
  <c r="P46" i="5"/>
  <c r="R46" i="5" s="1"/>
  <c r="S46" i="5" s="1"/>
  <c r="P130" i="5"/>
  <c r="R130" i="5" s="1"/>
  <c r="S130" i="5" s="1"/>
  <c r="P162" i="5"/>
  <c r="R162" i="5" s="1"/>
  <c r="P50" i="5"/>
  <c r="R50" i="5" s="1"/>
  <c r="S50" i="5" s="1"/>
  <c r="P138" i="5"/>
  <c r="R138" i="5" s="1"/>
  <c r="S138" i="5" s="1"/>
  <c r="P94" i="5"/>
  <c r="R94" i="5" s="1"/>
  <c r="S94" i="5" s="1"/>
  <c r="P78" i="5"/>
  <c r="R78" i="5" s="1"/>
  <c r="S78" i="5" s="1"/>
  <c r="U72" i="5"/>
  <c r="Q87" i="5"/>
  <c r="Q120" i="5"/>
  <c r="Q95" i="5"/>
  <c r="Q35" i="5"/>
  <c r="Q31" i="5" l="1"/>
  <c r="R31" i="5"/>
  <c r="R173" i="5"/>
  <c r="S171" i="5"/>
  <c r="R109" i="5"/>
  <c r="S107" i="5"/>
  <c r="S109" i="5" s="1"/>
  <c r="Q127" i="5"/>
  <c r="R127" i="5"/>
  <c r="Q144" i="5"/>
  <c r="R144" i="5"/>
  <c r="S89" i="5"/>
  <c r="U171" i="5"/>
  <c r="R133" i="5"/>
  <c r="S131" i="5"/>
  <c r="S133" i="5" s="1"/>
  <c r="Q40" i="5"/>
  <c r="R40" i="5"/>
  <c r="S40" i="5" s="1"/>
  <c r="T40" i="5" s="1"/>
  <c r="R117" i="5"/>
  <c r="S115" i="5"/>
  <c r="S117" i="5" s="1"/>
  <c r="S55" i="5"/>
  <c r="S57" i="5" s="1"/>
  <c r="S39" i="5"/>
  <c r="S41" i="5" s="1"/>
  <c r="Q56" i="5"/>
  <c r="R56" i="5"/>
  <c r="S56" i="5" s="1"/>
  <c r="R43" i="5"/>
  <c r="R71" i="5"/>
  <c r="R125" i="5"/>
  <c r="S123" i="5"/>
  <c r="S125" i="5" s="1"/>
  <c r="R37" i="5"/>
  <c r="S35" i="5"/>
  <c r="S37" i="5" s="1"/>
  <c r="S95" i="5"/>
  <c r="S97" i="5" s="1"/>
  <c r="Q76" i="5"/>
  <c r="R76" i="5"/>
  <c r="S47" i="5"/>
  <c r="R89" i="5"/>
  <c r="R101" i="5"/>
  <c r="S99" i="5"/>
  <c r="S101" i="5" s="1"/>
  <c r="S59" i="5"/>
  <c r="S61" i="5" s="1"/>
  <c r="R85" i="5"/>
  <c r="S83" i="5"/>
  <c r="S85" i="5" s="1"/>
  <c r="S75" i="5"/>
  <c r="S77" i="5" s="1"/>
  <c r="S167" i="5"/>
  <c r="S169" i="5" s="1"/>
  <c r="R141" i="5"/>
  <c r="S139" i="5"/>
  <c r="S141" i="5" s="1"/>
  <c r="R157" i="5"/>
  <c r="S155" i="5"/>
  <c r="S157" i="5" s="1"/>
  <c r="R153" i="5"/>
  <c r="S151" i="5"/>
  <c r="S153" i="5" s="1"/>
  <c r="Q44" i="5"/>
  <c r="R44" i="5"/>
  <c r="S44" i="5" s="1"/>
  <c r="R53" i="5"/>
  <c r="S51" i="5"/>
  <c r="S53" i="5" s="1"/>
  <c r="R145" i="5"/>
  <c r="S143" i="5"/>
  <c r="S145" i="5" s="1"/>
  <c r="S79" i="5"/>
  <c r="S93" i="5"/>
  <c r="Q27" i="5"/>
  <c r="R27" i="5"/>
  <c r="R80" i="5"/>
  <c r="Q159" i="5"/>
  <c r="R159" i="5"/>
  <c r="R149" i="5"/>
  <c r="S147" i="5"/>
  <c r="S149" i="5" s="1"/>
  <c r="Q163" i="5"/>
  <c r="R163" i="5"/>
  <c r="Q60" i="5"/>
  <c r="R60" i="5"/>
  <c r="S60" i="5" s="1"/>
  <c r="U107" i="5"/>
  <c r="Q59" i="5"/>
  <c r="R164" i="5"/>
  <c r="U164" i="5" s="1"/>
  <c r="S111" i="5"/>
  <c r="S113" i="5" s="1"/>
  <c r="R137" i="5"/>
  <c r="S135" i="5"/>
  <c r="S137" i="5" s="1"/>
  <c r="Q103" i="5"/>
  <c r="R103" i="5"/>
  <c r="Q160" i="5"/>
  <c r="R160" i="5"/>
  <c r="S160" i="5" s="1"/>
  <c r="Q48" i="5"/>
  <c r="R48" i="5"/>
  <c r="S48" i="5" s="1"/>
  <c r="Q168" i="5"/>
  <c r="R168" i="5"/>
  <c r="S168" i="5" s="1"/>
  <c r="T168" i="5" s="1"/>
  <c r="Q112" i="5"/>
  <c r="R112" i="5"/>
  <c r="S112" i="5" s="1"/>
  <c r="Q28" i="5"/>
  <c r="R28" i="5"/>
  <c r="S28" i="5" s="1"/>
  <c r="T28" i="5" s="1"/>
  <c r="R121" i="5"/>
  <c r="S119" i="5"/>
  <c r="S121" i="5" s="1"/>
  <c r="R93" i="5"/>
  <c r="R67" i="5"/>
  <c r="Q96" i="5"/>
  <c r="R96" i="5"/>
  <c r="S96" i="5" s="1"/>
  <c r="R65" i="5"/>
  <c r="S63" i="5"/>
  <c r="T16" i="5"/>
  <c r="S19" i="5"/>
  <c r="Q20" i="5"/>
  <c r="R20" i="5"/>
  <c r="S20" i="5" s="1"/>
  <c r="R25" i="5"/>
  <c r="S23" i="5"/>
  <c r="S25" i="5" s="1"/>
  <c r="V63" i="5"/>
  <c r="X92" i="5"/>
  <c r="Y92" i="5" s="1"/>
  <c r="T92" i="5"/>
  <c r="Q172" i="5"/>
  <c r="Q147" i="5"/>
  <c r="U123" i="5"/>
  <c r="V123" i="5" s="1"/>
  <c r="U43" i="5"/>
  <c r="X43" i="5" s="1"/>
  <c r="Y43" i="5" s="1"/>
  <c r="U27" i="5"/>
  <c r="Q123" i="5"/>
  <c r="U127" i="5"/>
  <c r="S163" i="5"/>
  <c r="Q143" i="5"/>
  <c r="Q119" i="5"/>
  <c r="Q135" i="5"/>
  <c r="Q43" i="5"/>
  <c r="Q164" i="5"/>
  <c r="U18" i="5"/>
  <c r="X152" i="5"/>
  <c r="Y152" i="5" s="1"/>
  <c r="U147" i="5"/>
  <c r="V147" i="5" s="1"/>
  <c r="X91" i="5"/>
  <c r="Y91" i="5" s="1"/>
  <c r="U47" i="5"/>
  <c r="Q39" i="5"/>
  <c r="U148" i="5"/>
  <c r="T148" i="5"/>
  <c r="T48" i="5"/>
  <c r="Q116" i="5"/>
  <c r="X68" i="5"/>
  <c r="Y68" i="5" s="1"/>
  <c r="Q100" i="5"/>
  <c r="Q139" i="5"/>
  <c r="Q32" i="5"/>
  <c r="Q155" i="5"/>
  <c r="U59" i="5"/>
  <c r="T59" i="5"/>
  <c r="Q136" i="5"/>
  <c r="Q115" i="5"/>
  <c r="Q23" i="5"/>
  <c r="Q111" i="5"/>
  <c r="Q52" i="5"/>
  <c r="Q140" i="5"/>
  <c r="Q55" i="5"/>
  <c r="Q132" i="5"/>
  <c r="Q99" i="5"/>
  <c r="Q84" i="5"/>
  <c r="Q151" i="5"/>
  <c r="Q156" i="5"/>
  <c r="Q51" i="5"/>
  <c r="Q36" i="5"/>
  <c r="Q83" i="5"/>
  <c r="Q75" i="5"/>
  <c r="Q108" i="5"/>
  <c r="Q167" i="5"/>
  <c r="Q131" i="5"/>
  <c r="U96" i="5"/>
  <c r="T96" i="5"/>
  <c r="Q128" i="5"/>
  <c r="Q88" i="5"/>
  <c r="Q64" i="5"/>
  <c r="Q24" i="5"/>
  <c r="Q104" i="5"/>
  <c r="Q15" i="5"/>
  <c r="U19" i="5"/>
  <c r="T19" i="5"/>
  <c r="U31" i="5"/>
  <c r="X79" i="5"/>
  <c r="Y79" i="5" s="1"/>
  <c r="V79" i="5"/>
  <c r="V124" i="5"/>
  <c r="X124" i="5"/>
  <c r="Y124" i="5" s="1"/>
  <c r="T112" i="5"/>
  <c r="Q130" i="5"/>
  <c r="U35" i="5"/>
  <c r="X123" i="5"/>
  <c r="Y123" i="5" s="1"/>
  <c r="U40" i="5"/>
  <c r="U87" i="5"/>
  <c r="Q94" i="5"/>
  <c r="Q118" i="5"/>
  <c r="Q74" i="5"/>
  <c r="Q98" i="5"/>
  <c r="Q26" i="5"/>
  <c r="T56" i="5"/>
  <c r="U116" i="5"/>
  <c r="T116" i="5"/>
  <c r="Q46" i="5"/>
  <c r="Q170" i="5"/>
  <c r="Q126" i="5"/>
  <c r="Q62" i="5"/>
  <c r="Q14" i="5"/>
  <c r="T60" i="5"/>
  <c r="T44" i="5"/>
  <c r="U44" i="5"/>
  <c r="U135" i="5"/>
  <c r="X171" i="5"/>
  <c r="Y171" i="5" s="1"/>
  <c r="V171" i="5"/>
  <c r="U120" i="5"/>
  <c r="T120" i="5"/>
  <c r="V72" i="5"/>
  <c r="X72" i="5"/>
  <c r="Y72" i="5" s="1"/>
  <c r="Q50" i="5"/>
  <c r="Q82" i="5"/>
  <c r="Q30" i="5"/>
  <c r="Q114" i="5"/>
  <c r="Q70" i="5"/>
  <c r="Q166" i="5"/>
  <c r="Q142" i="5"/>
  <c r="Q86" i="5"/>
  <c r="Q106" i="5"/>
  <c r="X147" i="5"/>
  <c r="Y147" i="5" s="1"/>
  <c r="Q66" i="5"/>
  <c r="Q22" i="5"/>
  <c r="Q54" i="5"/>
  <c r="Q122" i="5"/>
  <c r="T107" i="5"/>
  <c r="T123" i="5"/>
  <c r="T147" i="5"/>
  <c r="Q138" i="5"/>
  <c r="Q34" i="5"/>
  <c r="Q102" i="5"/>
  <c r="Q110" i="5"/>
  <c r="Q146" i="5"/>
  <c r="X107" i="5"/>
  <c r="Y107" i="5" s="1"/>
  <c r="V107" i="5"/>
  <c r="U172" i="5"/>
  <c r="T172" i="5"/>
  <c r="U36" i="5"/>
  <c r="T36" i="5"/>
  <c r="U95" i="5"/>
  <c r="Q78" i="5"/>
  <c r="Q162" i="5"/>
  <c r="S162" i="5"/>
  <c r="Q58" i="5"/>
  <c r="Q150" i="5"/>
  <c r="Q134" i="5"/>
  <c r="Q154" i="5"/>
  <c r="Q90" i="5"/>
  <c r="Q158" i="5"/>
  <c r="Q18" i="5"/>
  <c r="Q38" i="5"/>
  <c r="U168" i="5"/>
  <c r="U42" i="5"/>
  <c r="S80" i="5" l="1"/>
  <c r="T80" i="5" s="1"/>
  <c r="U80" i="5"/>
  <c r="S76" i="5"/>
  <c r="T76" i="5" s="1"/>
  <c r="U76" i="5"/>
  <c r="R73" i="5"/>
  <c r="S71" i="5"/>
  <c r="R129" i="5"/>
  <c r="S127" i="5"/>
  <c r="S173" i="5"/>
  <c r="T171" i="5"/>
  <c r="S165" i="5"/>
  <c r="U56" i="5"/>
  <c r="V56" i="5" s="1"/>
  <c r="U112" i="5"/>
  <c r="S164" i="5"/>
  <c r="T164" i="5" s="1"/>
  <c r="S81" i="5"/>
  <c r="T79" i="5"/>
  <c r="U71" i="5"/>
  <c r="R57" i="5"/>
  <c r="R105" i="5"/>
  <c r="S103" i="5"/>
  <c r="S105" i="5" s="1"/>
  <c r="R165" i="5"/>
  <c r="R161" i="5"/>
  <c r="S159" i="5"/>
  <c r="U159" i="5"/>
  <c r="R29" i="5"/>
  <c r="S27" i="5"/>
  <c r="R81" i="5"/>
  <c r="R77" i="5"/>
  <c r="R61" i="5"/>
  <c r="S49" i="5"/>
  <c r="T47" i="5"/>
  <c r="R45" i="5"/>
  <c r="S43" i="5"/>
  <c r="S144" i="5"/>
  <c r="T144" i="5" s="1"/>
  <c r="U144" i="5"/>
  <c r="R33" i="5"/>
  <c r="S31" i="5"/>
  <c r="U60" i="5"/>
  <c r="U28" i="5"/>
  <c r="S65" i="5"/>
  <c r="T63" i="5"/>
  <c r="R69" i="5"/>
  <c r="S67" i="5"/>
  <c r="U67" i="5"/>
  <c r="R113" i="5"/>
  <c r="R169" i="5"/>
  <c r="R49" i="5"/>
  <c r="R97" i="5"/>
  <c r="R41" i="5"/>
  <c r="R21" i="5"/>
  <c r="T20" i="5"/>
  <c r="U163" i="5"/>
  <c r="X163" i="5" s="1"/>
  <c r="Y163" i="5" s="1"/>
  <c r="V43" i="5"/>
  <c r="X127" i="5"/>
  <c r="Y127" i="5" s="1"/>
  <c r="V127" i="5"/>
  <c r="V27" i="5"/>
  <c r="X27" i="5"/>
  <c r="Y27" i="5" s="1"/>
  <c r="U119" i="5"/>
  <c r="T119" i="5"/>
  <c r="T143" i="5"/>
  <c r="U143" i="5"/>
  <c r="U20" i="5"/>
  <c r="X20" i="5" s="1"/>
  <c r="Y20" i="5" s="1"/>
  <c r="U48" i="5"/>
  <c r="X47" i="5"/>
  <c r="Y47" i="5" s="1"/>
  <c r="V47" i="5"/>
  <c r="T51" i="5"/>
  <c r="U51" i="5"/>
  <c r="T84" i="5"/>
  <c r="U84" i="5"/>
  <c r="U140" i="5"/>
  <c r="T140" i="5"/>
  <c r="U139" i="5"/>
  <c r="T139" i="5"/>
  <c r="U160" i="5"/>
  <c r="T160" i="5"/>
  <c r="U111" i="5"/>
  <c r="T111" i="5"/>
  <c r="T32" i="5"/>
  <c r="U32" i="5"/>
  <c r="U99" i="5"/>
  <c r="T99" i="5"/>
  <c r="T52" i="5"/>
  <c r="U52" i="5"/>
  <c r="T115" i="5"/>
  <c r="U115" i="5"/>
  <c r="V59" i="5"/>
  <c r="X59" i="5"/>
  <c r="Y59" i="5" s="1"/>
  <c r="T100" i="5"/>
  <c r="U100" i="5"/>
  <c r="U151" i="5"/>
  <c r="T151" i="5"/>
  <c r="T132" i="5"/>
  <c r="U132" i="5"/>
  <c r="U103" i="5"/>
  <c r="U155" i="5"/>
  <c r="T155" i="5"/>
  <c r="X148" i="5"/>
  <c r="Y148" i="5" s="1"/>
  <c r="V148" i="5"/>
  <c r="T156" i="5"/>
  <c r="U156" i="5"/>
  <c r="X28" i="5"/>
  <c r="Y28" i="5" s="1"/>
  <c r="V28" i="5"/>
  <c r="U55" i="5"/>
  <c r="T55" i="5"/>
  <c r="U23" i="5"/>
  <c r="T23" i="5"/>
  <c r="U136" i="5"/>
  <c r="T136" i="5"/>
  <c r="T39" i="5"/>
  <c r="U39" i="5"/>
  <c r="T88" i="5"/>
  <c r="U88" i="5"/>
  <c r="T75" i="5"/>
  <c r="U75" i="5"/>
  <c r="T108" i="5"/>
  <c r="U108" i="5"/>
  <c r="U64" i="5"/>
  <c r="T64" i="5"/>
  <c r="T128" i="5"/>
  <c r="U128" i="5"/>
  <c r="V96" i="5"/>
  <c r="X96" i="5"/>
  <c r="Y96" i="5" s="1"/>
  <c r="T167" i="5"/>
  <c r="U167" i="5"/>
  <c r="T104" i="5"/>
  <c r="U104" i="5"/>
  <c r="U131" i="5"/>
  <c r="T131" i="5"/>
  <c r="X19" i="5"/>
  <c r="Y19" i="5" s="1"/>
  <c r="V19" i="5"/>
  <c r="T15" i="5"/>
  <c r="U24" i="5"/>
  <c r="T24" i="5"/>
  <c r="T83" i="5"/>
  <c r="U83" i="5"/>
  <c r="T14" i="5"/>
  <c r="R17" i="5"/>
  <c r="T17" i="5" s="1"/>
  <c r="V112" i="5"/>
  <c r="X112" i="5"/>
  <c r="Y112" i="5" s="1"/>
  <c r="X31" i="5"/>
  <c r="Y31" i="5" s="1"/>
  <c r="V31" i="5"/>
  <c r="U130" i="5"/>
  <c r="U154" i="5"/>
  <c r="U30" i="5"/>
  <c r="V48" i="5"/>
  <c r="X48" i="5"/>
  <c r="Y48" i="5" s="1"/>
  <c r="U62" i="5"/>
  <c r="V116" i="5"/>
  <c r="X116" i="5"/>
  <c r="Y116" i="5" s="1"/>
  <c r="T94" i="5"/>
  <c r="U94" i="5"/>
  <c r="U97" i="5" s="1"/>
  <c r="V42" i="5"/>
  <c r="X42" i="5"/>
  <c r="Y42" i="5" s="1"/>
  <c r="U45" i="5"/>
  <c r="X172" i="5"/>
  <c r="Y172" i="5" s="1"/>
  <c r="V172" i="5"/>
  <c r="U102" i="5"/>
  <c r="U54" i="5"/>
  <c r="T86" i="5"/>
  <c r="U86" i="5"/>
  <c r="U170" i="5"/>
  <c r="U118" i="5"/>
  <c r="U90" i="5"/>
  <c r="U110" i="5"/>
  <c r="T163" i="5"/>
  <c r="U166" i="5"/>
  <c r="U114" i="5"/>
  <c r="U82" i="5"/>
  <c r="V135" i="5"/>
  <c r="X135" i="5"/>
  <c r="Y135" i="5" s="1"/>
  <c r="X44" i="5"/>
  <c r="Y44" i="5" s="1"/>
  <c r="V44" i="5"/>
  <c r="U126" i="5"/>
  <c r="U46" i="5"/>
  <c r="X56" i="5"/>
  <c r="Y56" i="5" s="1"/>
  <c r="U98" i="5"/>
  <c r="T87" i="5"/>
  <c r="T35" i="5"/>
  <c r="U158" i="5"/>
  <c r="U162" i="5"/>
  <c r="T162" i="5"/>
  <c r="U146" i="5"/>
  <c r="U106" i="5"/>
  <c r="V60" i="5"/>
  <c r="X60" i="5"/>
  <c r="Y60" i="5" s="1"/>
  <c r="V40" i="5"/>
  <c r="X40" i="5"/>
  <c r="Y40" i="5" s="1"/>
  <c r="U38" i="5"/>
  <c r="U150" i="5"/>
  <c r="X95" i="5"/>
  <c r="Y95" i="5" s="1"/>
  <c r="V95" i="5"/>
  <c r="U138" i="5"/>
  <c r="U66" i="5"/>
  <c r="T135" i="5"/>
  <c r="T42" i="5"/>
  <c r="V168" i="5"/>
  <c r="X168" i="5"/>
  <c r="Y168" i="5" s="1"/>
  <c r="S21" i="5"/>
  <c r="U134" i="5"/>
  <c r="T134" i="5"/>
  <c r="U58" i="5"/>
  <c r="U78" i="5"/>
  <c r="T95" i="5"/>
  <c r="T97" i="5"/>
  <c r="X36" i="5"/>
  <c r="Y36" i="5" s="1"/>
  <c r="V36" i="5"/>
  <c r="V164" i="5"/>
  <c r="X164" i="5"/>
  <c r="Y164" i="5" s="1"/>
  <c r="U34" i="5"/>
  <c r="U37" i="5" s="1"/>
  <c r="T34" i="5"/>
  <c r="U122" i="5"/>
  <c r="U22" i="5"/>
  <c r="U142" i="5"/>
  <c r="U70" i="5"/>
  <c r="U50" i="5"/>
  <c r="V120" i="5"/>
  <c r="X120" i="5"/>
  <c r="Y120" i="5" s="1"/>
  <c r="U26" i="5"/>
  <c r="U74" i="5"/>
  <c r="V87" i="5"/>
  <c r="X87" i="5"/>
  <c r="Y87" i="5" s="1"/>
  <c r="X35" i="5"/>
  <c r="Y35" i="5" s="1"/>
  <c r="V35" i="5"/>
  <c r="V67" i="5" l="1"/>
  <c r="X67" i="5"/>
  <c r="Y67" i="5" s="1"/>
  <c r="V76" i="5"/>
  <c r="X76" i="5"/>
  <c r="Y76" i="5" s="1"/>
  <c r="T103" i="5"/>
  <c r="S69" i="5"/>
  <c r="T67" i="5"/>
  <c r="X144" i="5"/>
  <c r="Y144" i="5" s="1"/>
  <c r="V144" i="5"/>
  <c r="S161" i="5"/>
  <c r="T159" i="5"/>
  <c r="S129" i="5"/>
  <c r="T127" i="5"/>
  <c r="S29" i="5"/>
  <c r="T27" i="5"/>
  <c r="S73" i="5"/>
  <c r="T73" i="5" s="1"/>
  <c r="T71" i="5"/>
  <c r="X80" i="5"/>
  <c r="Y80" i="5" s="1"/>
  <c r="V80" i="5"/>
  <c r="V159" i="5"/>
  <c r="X159" i="5"/>
  <c r="Y159" i="5" s="1"/>
  <c r="S33" i="5"/>
  <c r="T31" i="5"/>
  <c r="S45" i="5"/>
  <c r="T45" i="5" s="1"/>
  <c r="T43" i="5"/>
  <c r="X71" i="5"/>
  <c r="Y71" i="5" s="1"/>
  <c r="V71" i="5"/>
  <c r="V163" i="5"/>
  <c r="U165" i="5"/>
  <c r="V20" i="5"/>
  <c r="X143" i="5"/>
  <c r="Y143" i="5" s="1"/>
  <c r="V143" i="5"/>
  <c r="X119" i="5"/>
  <c r="Y119" i="5" s="1"/>
  <c r="V119" i="5"/>
  <c r="T89" i="5"/>
  <c r="V100" i="5"/>
  <c r="X100" i="5"/>
  <c r="Y100" i="5" s="1"/>
  <c r="V84" i="5"/>
  <c r="X84" i="5"/>
  <c r="Y84" i="5" s="1"/>
  <c r="V136" i="5"/>
  <c r="X136" i="5"/>
  <c r="Y136" i="5" s="1"/>
  <c r="V111" i="5"/>
  <c r="X111" i="5"/>
  <c r="Y111" i="5" s="1"/>
  <c r="V139" i="5"/>
  <c r="X139" i="5"/>
  <c r="Y139" i="5" s="1"/>
  <c r="U89" i="5"/>
  <c r="V89" i="5" s="1"/>
  <c r="V39" i="5"/>
  <c r="X39" i="5"/>
  <c r="Y39" i="5" s="1"/>
  <c r="V52" i="5"/>
  <c r="X52" i="5"/>
  <c r="Y52" i="5" s="1"/>
  <c r="X32" i="5"/>
  <c r="Y32" i="5" s="1"/>
  <c r="V32" i="5"/>
  <c r="V51" i="5"/>
  <c r="X51" i="5"/>
  <c r="Y51" i="5" s="1"/>
  <c r="V156" i="5"/>
  <c r="X156" i="5"/>
  <c r="Y156" i="5" s="1"/>
  <c r="X132" i="5"/>
  <c r="Y132" i="5" s="1"/>
  <c r="V132" i="5"/>
  <c r="V115" i="5"/>
  <c r="X115" i="5"/>
  <c r="Y115" i="5" s="1"/>
  <c r="V55" i="5"/>
  <c r="X55" i="5"/>
  <c r="Y55" i="5" s="1"/>
  <c r="V155" i="5"/>
  <c r="X155" i="5"/>
  <c r="Y155" i="5" s="1"/>
  <c r="V99" i="5"/>
  <c r="X99" i="5"/>
  <c r="Y99" i="5" s="1"/>
  <c r="V23" i="5"/>
  <c r="X23" i="5"/>
  <c r="Y23" i="5" s="1"/>
  <c r="V103" i="5"/>
  <c r="X103" i="5"/>
  <c r="Y103" i="5" s="1"/>
  <c r="X151" i="5"/>
  <c r="Y151" i="5" s="1"/>
  <c r="V151" i="5"/>
  <c r="X160" i="5"/>
  <c r="Y160" i="5" s="1"/>
  <c r="V160" i="5"/>
  <c r="X140" i="5"/>
  <c r="Y140" i="5" s="1"/>
  <c r="V140" i="5"/>
  <c r="V104" i="5"/>
  <c r="X104" i="5"/>
  <c r="Y104" i="5" s="1"/>
  <c r="V75" i="5"/>
  <c r="X75" i="5"/>
  <c r="Y75" i="5" s="1"/>
  <c r="X24" i="5"/>
  <c r="Y24" i="5" s="1"/>
  <c r="V24" i="5"/>
  <c r="V64" i="5"/>
  <c r="X64" i="5"/>
  <c r="Y64" i="5" s="1"/>
  <c r="X83" i="5"/>
  <c r="Y83" i="5" s="1"/>
  <c r="V83" i="5"/>
  <c r="V167" i="5"/>
  <c r="X167" i="5"/>
  <c r="Y167" i="5" s="1"/>
  <c r="X128" i="5"/>
  <c r="Y128" i="5" s="1"/>
  <c r="V128" i="5"/>
  <c r="X108" i="5"/>
  <c r="Y108" i="5" s="1"/>
  <c r="V108" i="5"/>
  <c r="V88" i="5"/>
  <c r="X88" i="5"/>
  <c r="Y88" i="5" s="1"/>
  <c r="V131" i="5"/>
  <c r="X131" i="5"/>
  <c r="Y131" i="5" s="1"/>
  <c r="T137" i="5"/>
  <c r="X122" i="5"/>
  <c r="Y122" i="5" s="1"/>
  <c r="V122" i="5"/>
  <c r="U125" i="5"/>
  <c r="X134" i="5"/>
  <c r="Y134" i="5" s="1"/>
  <c r="V134" i="5"/>
  <c r="T150" i="5"/>
  <c r="T153" i="5"/>
  <c r="T106" i="5"/>
  <c r="T109" i="5"/>
  <c r="T158" i="5"/>
  <c r="T161" i="5"/>
  <c r="T169" i="5"/>
  <c r="T166" i="5"/>
  <c r="T110" i="5"/>
  <c r="T113" i="5"/>
  <c r="T90" i="5"/>
  <c r="T93" i="5"/>
  <c r="T170" i="5"/>
  <c r="T173" i="5"/>
  <c r="T54" i="5"/>
  <c r="T57" i="5"/>
  <c r="V102" i="5"/>
  <c r="X102" i="5"/>
  <c r="Y102" i="5" s="1"/>
  <c r="U105" i="5"/>
  <c r="T33" i="5"/>
  <c r="T30" i="5"/>
  <c r="T154" i="5"/>
  <c r="T157" i="5"/>
  <c r="X162" i="5"/>
  <c r="Y162" i="5" s="1"/>
  <c r="V162" i="5"/>
  <c r="T101" i="5"/>
  <c r="T98" i="5"/>
  <c r="V126" i="5"/>
  <c r="X126" i="5"/>
  <c r="Y126" i="5" s="1"/>
  <c r="U129" i="5"/>
  <c r="T114" i="5"/>
  <c r="T117" i="5"/>
  <c r="U169" i="5"/>
  <c r="X166" i="5"/>
  <c r="Y166" i="5" s="1"/>
  <c r="V166" i="5"/>
  <c r="X110" i="5"/>
  <c r="Y110" i="5" s="1"/>
  <c r="V110" i="5"/>
  <c r="U113" i="5"/>
  <c r="V90" i="5"/>
  <c r="X90" i="5"/>
  <c r="Y90" i="5" s="1"/>
  <c r="U93" i="5"/>
  <c r="V118" i="5"/>
  <c r="X118" i="5"/>
  <c r="Y118" i="5" s="1"/>
  <c r="U121" i="5"/>
  <c r="V86" i="5"/>
  <c r="X86" i="5"/>
  <c r="Y86" i="5" s="1"/>
  <c r="X54" i="5"/>
  <c r="Y54" i="5" s="1"/>
  <c r="V54" i="5"/>
  <c r="U57" i="5"/>
  <c r="X30" i="5"/>
  <c r="Y30" i="5" s="1"/>
  <c r="U33" i="5"/>
  <c r="V30" i="5"/>
  <c r="U133" i="5"/>
  <c r="V130" i="5"/>
  <c r="X130" i="5"/>
  <c r="Y130" i="5" s="1"/>
  <c r="T74" i="5"/>
  <c r="T77" i="5"/>
  <c r="T142" i="5"/>
  <c r="T145" i="5"/>
  <c r="V37" i="5"/>
  <c r="X37" i="5"/>
  <c r="Y37" i="5" s="1"/>
  <c r="V58" i="5"/>
  <c r="X58" i="5"/>
  <c r="Y58" i="5" s="1"/>
  <c r="U61" i="5"/>
  <c r="T66" i="5"/>
  <c r="T69" i="5"/>
  <c r="T26" i="5"/>
  <c r="T29" i="5"/>
  <c r="T50" i="5"/>
  <c r="T53" i="5"/>
  <c r="V70" i="5"/>
  <c r="X70" i="5"/>
  <c r="Y70" i="5" s="1"/>
  <c r="U73" i="5"/>
  <c r="X142" i="5"/>
  <c r="Y142" i="5" s="1"/>
  <c r="V142" i="5"/>
  <c r="U145" i="5"/>
  <c r="T122" i="5"/>
  <c r="T125" i="5"/>
  <c r="V34" i="5"/>
  <c r="X34" i="5"/>
  <c r="Y34" i="5" s="1"/>
  <c r="T58" i="5"/>
  <c r="T61" i="5"/>
  <c r="X165" i="5"/>
  <c r="Y165" i="5" s="1"/>
  <c r="V165" i="5"/>
  <c r="U141" i="5"/>
  <c r="V138" i="5"/>
  <c r="X138" i="5"/>
  <c r="Y138" i="5" s="1"/>
  <c r="T38" i="5"/>
  <c r="T41" i="5"/>
  <c r="V146" i="5"/>
  <c r="X146" i="5"/>
  <c r="Y146" i="5" s="1"/>
  <c r="U149" i="5"/>
  <c r="T37" i="5"/>
  <c r="V46" i="5"/>
  <c r="X46" i="5"/>
  <c r="Y46" i="5" s="1"/>
  <c r="U49" i="5"/>
  <c r="U137" i="5"/>
  <c r="T82" i="5"/>
  <c r="T85" i="5"/>
  <c r="V114" i="5"/>
  <c r="X114" i="5"/>
  <c r="Y114" i="5" s="1"/>
  <c r="U117" i="5"/>
  <c r="X94" i="5"/>
  <c r="Y94" i="5" s="1"/>
  <c r="V94" i="5"/>
  <c r="V62" i="5"/>
  <c r="U65" i="5"/>
  <c r="X62" i="5"/>
  <c r="Y62" i="5" s="1"/>
  <c r="V154" i="5"/>
  <c r="X154" i="5"/>
  <c r="Y154" i="5" s="1"/>
  <c r="U157" i="5"/>
  <c r="T130" i="5"/>
  <c r="T133" i="5"/>
  <c r="V22" i="5"/>
  <c r="X22" i="5"/>
  <c r="Y22" i="5" s="1"/>
  <c r="U25" i="5"/>
  <c r="X26" i="5"/>
  <c r="Y26" i="5" s="1"/>
  <c r="U29" i="5"/>
  <c r="V26" i="5"/>
  <c r="T78" i="5"/>
  <c r="T81" i="5"/>
  <c r="X18" i="5"/>
  <c r="Y18" i="5" s="1"/>
  <c r="U21" i="5"/>
  <c r="V18" i="5"/>
  <c r="T138" i="5"/>
  <c r="T141" i="5"/>
  <c r="X74" i="5"/>
  <c r="Y74" i="5" s="1"/>
  <c r="V74" i="5"/>
  <c r="U77" i="5"/>
  <c r="U53" i="5"/>
  <c r="V50" i="5"/>
  <c r="X50" i="5"/>
  <c r="Y50" i="5" s="1"/>
  <c r="T70" i="5"/>
  <c r="T22" i="5"/>
  <c r="T25" i="5"/>
  <c r="V78" i="5"/>
  <c r="U81" i="5"/>
  <c r="X78" i="5"/>
  <c r="Y78" i="5" s="1"/>
  <c r="T18" i="5"/>
  <c r="T21" i="5"/>
  <c r="V66" i="5"/>
  <c r="X66" i="5"/>
  <c r="Y66" i="5" s="1"/>
  <c r="U69" i="5"/>
  <c r="X97" i="5"/>
  <c r="Y97" i="5" s="1"/>
  <c r="V97" i="5"/>
  <c r="V150" i="5"/>
  <c r="X150" i="5"/>
  <c r="Y150" i="5" s="1"/>
  <c r="U153" i="5"/>
  <c r="X38" i="5"/>
  <c r="Y38" i="5" s="1"/>
  <c r="U41" i="5"/>
  <c r="V38" i="5"/>
  <c r="V106" i="5"/>
  <c r="X106" i="5"/>
  <c r="Y106" i="5" s="1"/>
  <c r="U109" i="5"/>
  <c r="T146" i="5"/>
  <c r="T149" i="5"/>
  <c r="V158" i="5"/>
  <c r="X158" i="5"/>
  <c r="Y158" i="5" s="1"/>
  <c r="U161" i="5"/>
  <c r="X98" i="5"/>
  <c r="Y98" i="5" s="1"/>
  <c r="U101" i="5"/>
  <c r="V98" i="5"/>
  <c r="T46" i="5"/>
  <c r="T49" i="5"/>
  <c r="T126" i="5"/>
  <c r="T129" i="5"/>
  <c r="X82" i="5"/>
  <c r="Y82" i="5" s="1"/>
  <c r="V82" i="5"/>
  <c r="U85" i="5"/>
  <c r="T165" i="5"/>
  <c r="T118" i="5"/>
  <c r="T121" i="5"/>
  <c r="X170" i="5"/>
  <c r="Y170" i="5" s="1"/>
  <c r="V170" i="5"/>
  <c r="U173" i="5"/>
  <c r="T102" i="5"/>
  <c r="T105" i="5"/>
  <c r="V45" i="5"/>
  <c r="X45" i="5"/>
  <c r="Y45" i="5" s="1"/>
  <c r="T62" i="5"/>
  <c r="T65" i="5"/>
  <c r="X89" i="5" l="1"/>
  <c r="Y89" i="5" s="1"/>
  <c r="X109" i="5"/>
  <c r="Y109" i="5" s="1"/>
  <c r="V109" i="5"/>
  <c r="V145" i="5"/>
  <c r="X145" i="5"/>
  <c r="Y145" i="5" s="1"/>
  <c r="V61" i="5"/>
  <c r="X61" i="5"/>
  <c r="Y61" i="5" s="1"/>
  <c r="V101" i="5"/>
  <c r="X101" i="5"/>
  <c r="Y101" i="5" s="1"/>
  <c r="V81" i="5"/>
  <c r="X81" i="5"/>
  <c r="Y81" i="5" s="1"/>
  <c r="X53" i="5"/>
  <c r="Y53" i="5" s="1"/>
  <c r="V53" i="5"/>
  <c r="V25" i="5"/>
  <c r="X25" i="5"/>
  <c r="Y25" i="5" s="1"/>
  <c r="X33" i="5"/>
  <c r="Y33" i="5" s="1"/>
  <c r="V33" i="5"/>
  <c r="V105" i="5"/>
  <c r="X105" i="5"/>
  <c r="Y105" i="5" s="1"/>
  <c r="X49" i="5"/>
  <c r="Y49" i="5" s="1"/>
  <c r="V49" i="5"/>
  <c r="X85" i="5"/>
  <c r="Y85" i="5" s="1"/>
  <c r="V85" i="5"/>
  <c r="X153" i="5"/>
  <c r="Y153" i="5" s="1"/>
  <c r="V153" i="5"/>
  <c r="V77" i="5"/>
  <c r="X77" i="5"/>
  <c r="Y77" i="5" s="1"/>
  <c r="X21" i="5"/>
  <c r="Y21" i="5" s="1"/>
  <c r="V21" i="5"/>
  <c r="X157" i="5"/>
  <c r="Y157" i="5" s="1"/>
  <c r="V157" i="5"/>
  <c r="X65" i="5"/>
  <c r="Y65" i="5" s="1"/>
  <c r="V65" i="5"/>
  <c r="X117" i="5"/>
  <c r="Y117" i="5" s="1"/>
  <c r="V117" i="5"/>
  <c r="V113" i="5"/>
  <c r="X113" i="5"/>
  <c r="Y113" i="5" s="1"/>
  <c r="X129" i="5"/>
  <c r="Y129" i="5" s="1"/>
  <c r="V129" i="5"/>
  <c r="V125" i="5"/>
  <c r="X125" i="5"/>
  <c r="Y125" i="5" s="1"/>
  <c r="X41" i="5"/>
  <c r="Y41" i="5" s="1"/>
  <c r="V41" i="5"/>
  <c r="V149" i="5"/>
  <c r="X149" i="5"/>
  <c r="Y149" i="5" s="1"/>
  <c r="X121" i="5"/>
  <c r="Y121" i="5" s="1"/>
  <c r="V121" i="5"/>
  <c r="V173" i="5"/>
  <c r="X173" i="5"/>
  <c r="Y173" i="5" s="1"/>
  <c r="V161" i="5"/>
  <c r="X161" i="5"/>
  <c r="Y161" i="5" s="1"/>
  <c r="X69" i="5"/>
  <c r="Y69" i="5" s="1"/>
  <c r="V69" i="5"/>
  <c r="X29" i="5"/>
  <c r="Y29" i="5" s="1"/>
  <c r="V29" i="5"/>
  <c r="X137" i="5"/>
  <c r="Y137" i="5" s="1"/>
  <c r="V137" i="5"/>
  <c r="V141" i="5"/>
  <c r="X141" i="5"/>
  <c r="Y141" i="5" s="1"/>
  <c r="V73" i="5"/>
  <c r="X73" i="5"/>
  <c r="Y73" i="5" s="1"/>
  <c r="X133" i="5"/>
  <c r="Y133" i="5" s="1"/>
  <c r="V133" i="5"/>
  <c r="V57" i="5"/>
  <c r="X57" i="5"/>
  <c r="Y57" i="5" s="1"/>
  <c r="V93" i="5"/>
  <c r="X93" i="5"/>
  <c r="Y93" i="5" s="1"/>
  <c r="V169" i="5"/>
  <c r="X169" i="5"/>
  <c r="Y169" i="5" s="1"/>
</calcChain>
</file>

<file path=xl/sharedStrings.xml><?xml version="1.0" encoding="utf-8"?>
<sst xmlns="http://schemas.openxmlformats.org/spreadsheetml/2006/main" count="245" uniqueCount="55">
  <si>
    <t>Sample identifier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</si>
  <si>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</si>
  <si>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</si>
  <si>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</si>
  <si>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</si>
  <si>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</si>
  <si>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</si>
  <si>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</si>
  <si>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</si>
  <si>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</si>
  <si>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r>
      <t>A</t>
    </r>
    <r>
      <rPr>
        <vertAlign val="subscript"/>
        <sz val="12"/>
        <rFont val="Gill Sans MT"/>
        <family val="2"/>
      </rPr>
      <t>3</t>
    </r>
  </si>
  <si>
    <t>Analyte</t>
  </si>
  <si>
    <t>D-Glucose</t>
  </si>
  <si>
    <t>D-Fructose</t>
  </si>
  <si>
    <t>Analyte
(g/L)</t>
  </si>
  <si>
    <t>Moisture content
(%)</t>
  </si>
  <si>
    <t xml:space="preserve">Analyte
"DWB"
(g/100g)
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</si>
  <si>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</si>
  <si>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</si>
  <si>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</si>
  <si>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</si>
  <si>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</si>
  <si>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</si>
  <si>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</si>
  <si>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</si>
  <si>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If you have specific questions, please contact us directly:</t>
  </si>
  <si>
    <t>Technical Support:</t>
  </si>
  <si>
    <t>Customer Support and Sales Information:</t>
  </si>
  <si>
    <t>General Information:</t>
  </si>
  <si>
    <t>info@megazyme.com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</si>
  <si>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</t>
    </r>
  </si>
  <si>
    <t xml:space="preserve"> </t>
  </si>
  <si>
    <t>Megazyme Knowledge Base</t>
  </si>
  <si>
    <t>Customer Support</t>
  </si>
  <si>
    <t>Analyte 
"as is" basis
(g/100g)</t>
  </si>
  <si>
    <t>Avail. CHO</t>
  </si>
  <si>
    <t>g/L</t>
  </si>
  <si>
    <t>Analyte
"DWB"
(g/100g)</t>
  </si>
  <si>
    <t>Extract Vol. (EV)
(mL)</t>
  </si>
  <si>
    <t>Extraction</t>
  </si>
  <si>
    <t>LIQUIDS
Sample volume 
(mL)</t>
  </si>
  <si>
    <t>Results</t>
  </si>
  <si>
    <t>Liquids</t>
  </si>
  <si>
    <t>Solids</t>
  </si>
  <si>
    <r>
      <rPr>
        <b/>
        <sz val="10"/>
        <rFont val="Symbol"/>
        <family val="1"/>
      </rPr>
      <t>D</t>
    </r>
    <r>
      <rPr>
        <b/>
        <sz val="10"/>
        <rFont val="Gill Sans MT"/>
        <family val="2"/>
      </rPr>
      <t>Abs Analyte</t>
    </r>
  </si>
  <si>
    <t>SOLIDS
Sample weight
(g)</t>
  </si>
  <si>
    <t>D-Galactose</t>
  </si>
  <si>
    <r>
      <t>A</t>
    </r>
    <r>
      <rPr>
        <vertAlign val="subscript"/>
        <sz val="12"/>
        <rFont val="Gill Sans MT"/>
        <family val="2"/>
      </rPr>
      <t>4</t>
    </r>
  </si>
  <si>
    <t>Standard</t>
  </si>
  <si>
    <t>Cereals</t>
  </si>
  <si>
    <t>Kit Control</t>
  </si>
  <si>
    <t>OLD</t>
  </si>
  <si>
    <t>NEW</t>
  </si>
  <si>
    <t>NEW STD</t>
  </si>
  <si>
    <t>K-AVCHO 12/20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</si>
</sst>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3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u/>
      <sz val="10"/>
      <color indexed="12"/>
      <name val="Arial"/>
      <family val="2"/>
    </font>
    <font>
      <sz val="9"/>
      <name val="Gill Sans MT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vertAlign val="subscript"/>
      <sz val="9"/>
      <name val="Gill Sans MT"/>
      <family val="2"/>
    </font>
    <font>
      <b/>
      <sz val="20"/>
      <color indexed="17"/>
      <name val="Times New Roman"/>
      <family val="1"/>
    </font>
    <font>
      <b/>
      <sz val="14"/>
      <name val="Gill Sans MT"/>
      <family val="2"/>
    </font>
    <font>
      <sz val="11"/>
      <name val="Gill Sans MT"/>
      <family val="2"/>
    </font>
    <font>
      <b/>
      <sz val="11"/>
      <color indexed="17"/>
      <name val="Times New Roman"/>
      <family val="1"/>
    </font>
    <font>
      <vertAlign val="superscript"/>
      <sz val="11"/>
      <name val="Gill Sans MT"/>
      <family val="2"/>
    </font>
    <font>
      <vertAlign val="superscript"/>
      <sz val="12"/>
      <name val="Gill Sans MT"/>
      <family val="2"/>
    </font>
    <font>
      <b/>
      <sz val="11"/>
      <name val="Gill Sans MT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10"/>
      <name val="Symbol"/>
      <family val="1"/>
    </font>
    <font>
      <b/>
      <sz val="10"/>
      <name val="Gill Sans MT"/>
      <family val="1"/>
    </font>
    <font>
      <sz val="10"/>
      <color rgb="FFFF0000"/>
      <name val="Gill Sans MT"/>
      <family val="2"/>
    </font>
    <font>
      <sz val="10"/>
      <color rgb="FF339966"/>
      <name val="Gill Sans MT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1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2" borderId="0" xfId="0" applyFont="1" applyFill="1" applyBorder="1" applyAlignment="1">
      <alignment horizontal="center"/>
    </xf>
    <xf numFmtId="164" fontId="1" fillId="4" borderId="2" xfId="0" applyNumberFormat="1" applyFont="1" applyFill="1" applyBorder="1" applyProtection="1">
      <protection locked="0"/>
    </xf>
    <xf numFmtId="164" fontId="1" fillId="2" borderId="0" xfId="0" applyNumberFormat="1" applyFont="1" applyFill="1" applyBorder="1"/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164" fontId="1" fillId="2" borderId="2" xfId="0" applyNumberFormat="1" applyFont="1" applyFill="1" applyBorder="1" applyAlignment="1">
      <alignment horizontal="right"/>
    </xf>
    <xf numFmtId="0" fontId="1" fillId="2" borderId="3" xfId="0" applyFont="1" applyFill="1" applyBorder="1"/>
    <xf numFmtId="164" fontId="1" fillId="4" borderId="3" xfId="0" applyNumberFormat="1" applyFont="1" applyFill="1" applyBorder="1" applyProtection="1">
      <protection locked="0"/>
    </xf>
    <xf numFmtId="2" fontId="1" fillId="4" borderId="3" xfId="0" applyNumberFormat="1" applyFont="1" applyFill="1" applyBorder="1" applyProtection="1">
      <protection locked="0"/>
    </xf>
    <xf numFmtId="0" fontId="1" fillId="2" borderId="4" xfId="0" applyFont="1" applyFill="1" applyBorder="1"/>
    <xf numFmtId="0" fontId="1" fillId="5" borderId="3" xfId="0" applyFont="1" applyFill="1" applyBorder="1"/>
    <xf numFmtId="164" fontId="1" fillId="2" borderId="3" xfId="0" applyNumberFormat="1" applyFont="1" applyFill="1" applyBorder="1"/>
    <xf numFmtId="164" fontId="1" fillId="5" borderId="4" xfId="0" applyNumberFormat="1" applyFont="1" applyFill="1" applyBorder="1"/>
    <xf numFmtId="164" fontId="1" fillId="2" borderId="4" xfId="0" applyNumberFormat="1" applyFont="1" applyFill="1" applyBorder="1"/>
    <xf numFmtId="165" fontId="1" fillId="2" borderId="3" xfId="0" applyNumberFormat="1" applyFont="1" applyFill="1" applyBorder="1"/>
    <xf numFmtId="165" fontId="1" fillId="2" borderId="4" xfId="0" applyNumberFormat="1" applyFont="1" applyFill="1" applyBorder="1"/>
    <xf numFmtId="165" fontId="1" fillId="5" borderId="3" xfId="0" applyNumberFormat="1" applyFont="1" applyFill="1" applyBorder="1" applyProtection="1">
      <protection locked="0"/>
    </xf>
    <xf numFmtId="0" fontId="1" fillId="2" borderId="0" xfId="0" applyFont="1" applyFill="1" applyProtection="1"/>
    <xf numFmtId="0" fontId="1" fillId="2" borderId="0" xfId="0" applyFont="1" applyFill="1" applyAlignment="1" applyProtection="1">
      <alignment horizontal="left" vertical="top" wrapText="1"/>
    </xf>
    <xf numFmtId="165" fontId="1" fillId="2" borderId="5" xfId="0" applyNumberFormat="1" applyFont="1" applyFill="1" applyBorder="1" applyProtection="1"/>
    <xf numFmtId="0" fontId="1" fillId="3" borderId="0" xfId="0" applyFont="1" applyFill="1" applyBorder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 vertical="top"/>
    </xf>
    <xf numFmtId="0" fontId="1" fillId="2" borderId="0" xfId="0" applyFont="1" applyFill="1" applyAlignment="1" applyProtection="1">
      <alignment horizontal="left"/>
    </xf>
    <xf numFmtId="0" fontId="11" fillId="2" borderId="0" xfId="0" applyFont="1" applyFill="1" applyBorder="1" applyAlignment="1" applyProtection="1">
      <alignment horizontal="left" vertical="top"/>
    </xf>
    <xf numFmtId="0" fontId="6" fillId="2" borderId="0" xfId="0" applyFont="1" applyFill="1" applyProtection="1"/>
    <xf numFmtId="0" fontId="2" fillId="2" borderId="0" xfId="0" quotePrefix="1" applyFont="1" applyFill="1" applyBorder="1" applyAlignment="1" applyProtection="1">
      <alignment horizontal="center" vertical="top" wrapText="1"/>
    </xf>
    <xf numFmtId="164" fontId="1" fillId="2" borderId="0" xfId="0" applyNumberFormat="1" applyFont="1" applyFill="1" applyBorder="1" applyAlignment="1" applyProtection="1">
      <alignment horizontal="left"/>
    </xf>
    <xf numFmtId="0" fontId="12" fillId="2" borderId="0" xfId="0" applyFont="1" applyFill="1" applyProtection="1"/>
    <xf numFmtId="164" fontId="1" fillId="2" borderId="0" xfId="0" applyNumberFormat="1" applyFont="1" applyFill="1" applyBorder="1" applyAlignment="1" applyProtection="1">
      <alignment horizontal="right"/>
    </xf>
    <xf numFmtId="0" fontId="6" fillId="2" borderId="0" xfId="0" applyFont="1" applyFill="1" applyBorder="1" applyAlignment="1" applyProtection="1">
      <alignment horizontal="left"/>
    </xf>
    <xf numFmtId="164" fontId="12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2" borderId="0" xfId="0" applyFont="1" applyFill="1" applyBorder="1" applyAlignment="1" applyProtection="1">
      <alignment wrapText="1"/>
    </xf>
    <xf numFmtId="0" fontId="16" fillId="2" borderId="0" xfId="0" applyFont="1" applyFill="1" applyProtection="1"/>
    <xf numFmtId="0" fontId="12" fillId="2" borderId="0" xfId="0" applyFont="1" applyFill="1" applyAlignment="1" applyProtection="1">
      <alignment wrapText="1"/>
    </xf>
    <xf numFmtId="0" fontId="1" fillId="0" borderId="0" xfId="0" applyFont="1" applyBorder="1" applyAlignment="1" applyProtection="1"/>
    <xf numFmtId="0" fontId="17" fillId="2" borderId="0" xfId="0" applyFont="1" applyFill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1" fillId="2" borderId="0" xfId="0" applyFont="1" applyFill="1" applyAlignment="1" applyProtection="1"/>
    <xf numFmtId="0" fontId="12" fillId="2" borderId="0" xfId="0" applyFont="1" applyFill="1" applyAlignment="1" applyProtection="1"/>
    <xf numFmtId="0" fontId="12" fillId="2" borderId="0" xfId="1" applyFont="1" applyFill="1" applyAlignment="1" applyProtection="1">
      <alignment wrapText="1"/>
    </xf>
    <xf numFmtId="0" fontId="16" fillId="0" borderId="0" xfId="0" applyFont="1" applyAlignment="1" applyProtection="1"/>
    <xf numFmtId="0" fontId="18" fillId="2" borderId="0" xfId="1" applyFont="1" applyFill="1" applyAlignment="1" applyProtection="1"/>
    <xf numFmtId="0" fontId="16" fillId="2" borderId="0" xfId="0" applyFont="1" applyFill="1" applyAlignment="1" applyProtection="1"/>
    <xf numFmtId="0" fontId="1" fillId="0" borderId="0" xfId="0" applyFont="1" applyProtection="1"/>
    <xf numFmtId="164" fontId="4" fillId="2" borderId="0" xfId="1" applyNumberFormat="1" applyFill="1" applyBorder="1" applyAlignment="1" applyProtection="1">
      <alignment horizontal="left"/>
    </xf>
    <xf numFmtId="0" fontId="12" fillId="2" borderId="0" xfId="0" applyFont="1" applyFill="1" applyBorder="1" applyAlignment="1" applyProtection="1"/>
    <xf numFmtId="0" fontId="1" fillId="6" borderId="0" xfId="0" applyFont="1" applyFill="1" applyBorder="1" applyProtection="1"/>
    <xf numFmtId="0" fontId="1" fillId="6" borderId="0" xfId="0" applyFont="1" applyFill="1" applyProtection="1"/>
    <xf numFmtId="0" fontId="1" fillId="6" borderId="0" xfId="0" applyFont="1" applyFill="1" applyBorder="1"/>
    <xf numFmtId="0" fontId="1" fillId="6" borderId="0" xfId="0" applyFont="1" applyFill="1" applyBorder="1" applyAlignment="1" applyProtection="1">
      <alignment wrapText="1"/>
    </xf>
    <xf numFmtId="0" fontId="1" fillId="6" borderId="0" xfId="0" applyFont="1" applyFill="1" applyBorder="1" applyAlignment="1" applyProtection="1"/>
    <xf numFmtId="0" fontId="1" fillId="6" borderId="0" xfId="0" applyFont="1" applyFill="1" applyAlignment="1" applyProtection="1">
      <alignment wrapText="1"/>
    </xf>
    <xf numFmtId="0" fontId="1" fillId="6" borderId="0" xfId="0" applyFont="1" applyFill="1" applyAlignment="1" applyProtection="1"/>
    <xf numFmtId="0" fontId="1" fillId="7" borderId="0" xfId="0" applyFont="1" applyFill="1" applyBorder="1" applyAlignment="1" applyProtection="1"/>
    <xf numFmtId="0" fontId="1" fillId="7" borderId="0" xfId="0" applyFont="1" applyFill="1" applyBorder="1" applyProtection="1"/>
    <xf numFmtId="0" fontId="1" fillId="7" borderId="0" xfId="0" applyFont="1" applyFill="1" applyBorder="1" applyAlignment="1" applyProtection="1">
      <alignment horizontal="left"/>
    </xf>
    <xf numFmtId="0" fontId="1" fillId="7" borderId="0" xfId="0" applyFont="1" applyFill="1" applyProtection="1"/>
    <xf numFmtId="0" fontId="1" fillId="7" borderId="0" xfId="0" applyFont="1" applyFill="1" applyAlignment="1" applyProtection="1"/>
    <xf numFmtId="0" fontId="1" fillId="2" borderId="6" xfId="0" applyFont="1" applyFill="1" applyBorder="1"/>
    <xf numFmtId="164" fontId="1" fillId="5" borderId="6" xfId="0" applyNumberFormat="1" applyFont="1" applyFill="1" applyBorder="1"/>
    <xf numFmtId="164" fontId="1" fillId="2" borderId="6" xfId="0" applyNumberFormat="1" applyFont="1" applyFill="1" applyBorder="1"/>
    <xf numFmtId="0" fontId="1" fillId="5" borderId="6" xfId="0" applyFont="1" applyFill="1" applyBorder="1"/>
    <xf numFmtId="165" fontId="1" fillId="2" borderId="6" xfId="0" applyNumberFormat="1" applyFont="1" applyFill="1" applyBorder="1"/>
    <xf numFmtId="165" fontId="1" fillId="2" borderId="7" xfId="0" applyNumberFormat="1" applyFont="1" applyFill="1" applyBorder="1" applyProtection="1"/>
    <xf numFmtId="0" fontId="1" fillId="2" borderId="8" xfId="0" applyFont="1" applyFill="1" applyBorder="1"/>
    <xf numFmtId="165" fontId="1" fillId="2" borderId="9" xfId="0" applyNumberFormat="1" applyFont="1" applyFill="1" applyBorder="1" applyProtection="1"/>
    <xf numFmtId="165" fontId="1" fillId="5" borderId="2" xfId="0" applyNumberFormat="1" applyFont="1" applyFill="1" applyBorder="1" applyProtection="1">
      <protection locked="0"/>
    </xf>
    <xf numFmtId="165" fontId="1" fillId="2" borderId="10" xfId="0" applyNumberFormat="1" applyFont="1" applyFill="1" applyBorder="1" applyProtection="1"/>
    <xf numFmtId="0" fontId="1" fillId="7" borderId="0" xfId="0" applyFont="1" applyFill="1"/>
    <xf numFmtId="0" fontId="1" fillId="7" borderId="0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" fillId="7" borderId="0" xfId="0" applyFont="1" applyFill="1" applyAlignment="1" applyProtection="1">
      <alignment horizontal="left"/>
    </xf>
    <xf numFmtId="0" fontId="2" fillId="2" borderId="0" xfId="0" applyFont="1" applyFill="1" applyBorder="1" applyAlignment="1">
      <alignment horizontal="right"/>
    </xf>
    <xf numFmtId="2" fontId="1" fillId="2" borderId="6" xfId="0" applyNumberFormat="1" applyFont="1" applyFill="1" applyBorder="1"/>
    <xf numFmtId="0" fontId="1" fillId="6" borderId="0" xfId="0" applyFont="1" applyFill="1"/>
    <xf numFmtId="0" fontId="1" fillId="2" borderId="12" xfId="0" applyFont="1" applyFill="1" applyBorder="1"/>
    <xf numFmtId="0" fontId="20" fillId="2" borderId="2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1" fillId="2" borderId="4" xfId="0" applyNumberFormat="1" applyFont="1" applyFill="1" applyBorder="1"/>
    <xf numFmtId="0" fontId="2" fillId="7" borderId="0" xfId="0" applyFont="1" applyFill="1" applyBorder="1"/>
    <xf numFmtId="165" fontId="1" fillId="4" borderId="3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/>
    <xf numFmtId="165" fontId="1" fillId="5" borderId="5" xfId="0" applyNumberFormat="1" applyFont="1" applyFill="1" applyBorder="1" applyProtection="1">
      <protection locked="0"/>
    </xf>
    <xf numFmtId="0" fontId="1" fillId="2" borderId="5" xfId="0" applyFont="1" applyFill="1" applyBorder="1"/>
    <xf numFmtId="0" fontId="1" fillId="2" borderId="10" xfId="0" applyFont="1" applyFill="1" applyBorder="1"/>
    <xf numFmtId="0" fontId="1" fillId="5" borderId="4" xfId="0" applyFont="1" applyFill="1" applyBorder="1"/>
    <xf numFmtId="0" fontId="2" fillId="6" borderId="0" xfId="0" applyFont="1" applyFill="1" applyBorder="1"/>
    <xf numFmtId="0" fontId="8" fillId="6" borderId="0" xfId="0" applyFont="1" applyFill="1" applyBorder="1" applyAlignment="1">
      <alignment horizontal="center"/>
    </xf>
    <xf numFmtId="164" fontId="1" fillId="6" borderId="0" xfId="0" applyNumberFormat="1" applyFont="1" applyFill="1" applyBorder="1" applyProtection="1">
      <protection locked="0"/>
    </xf>
    <xf numFmtId="164" fontId="1" fillId="6" borderId="0" xfId="0" applyNumberFormat="1" applyFont="1" applyFill="1" applyBorder="1" applyAlignment="1">
      <alignment horizontal="right"/>
    </xf>
    <xf numFmtId="2" fontId="1" fillId="6" borderId="6" xfId="0" applyNumberFormat="1" applyFont="1" applyFill="1" applyBorder="1"/>
    <xf numFmtId="0" fontId="1" fillId="6" borderId="6" xfId="0" applyFont="1" applyFill="1" applyBorder="1"/>
    <xf numFmtId="2" fontId="1" fillId="6" borderId="3" xfId="0" applyNumberFormat="1" applyFont="1" applyFill="1" applyBorder="1" applyProtection="1"/>
    <xf numFmtId="165" fontId="1" fillId="6" borderId="3" xfId="0" applyNumberFormat="1" applyFont="1" applyFill="1" applyBorder="1" applyProtection="1"/>
    <xf numFmtId="0" fontId="1" fillId="6" borderId="3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vertical="top" wrapText="1"/>
    </xf>
    <xf numFmtId="0" fontId="17" fillId="0" borderId="0" xfId="0" applyFont="1" applyProtection="1"/>
    <xf numFmtId="0" fontId="12" fillId="2" borderId="0" xfId="0" applyFont="1" applyFill="1" applyAlignment="1" applyProtection="1">
      <alignment wrapText="1"/>
    </xf>
    <xf numFmtId="0" fontId="17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64" fontId="1" fillId="4" borderId="2" xfId="0" applyNumberFormat="1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1" fillId="4" borderId="13" xfId="0" applyNumberFormat="1" applyFont="1" applyFill="1" applyBorder="1" applyAlignment="1" applyProtection="1">
      <alignment horizontal="left" vertical="center"/>
      <protection locked="0"/>
    </xf>
    <xf numFmtId="164" fontId="1" fillId="4" borderId="14" xfId="0" applyNumberFormat="1" applyFont="1" applyFill="1" applyBorder="1" applyAlignment="1" applyProtection="1">
      <alignment horizontal="left" vertical="center"/>
      <protection locked="0"/>
    </xf>
    <xf numFmtId="164" fontId="1" fillId="4" borderId="11" xfId="0" applyNumberFormat="1" applyFont="1" applyFill="1" applyBorder="1" applyAlignment="1" applyProtection="1">
      <alignment horizontal="left" vertical="center"/>
      <protection locked="0"/>
    </xf>
    <xf numFmtId="0" fontId="21" fillId="5" borderId="3" xfId="0" applyFont="1" applyFill="1" applyBorder="1"/>
    <xf numFmtId="0" fontId="22" fillId="7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Instructions!A1"/><Relationship Id="rId1" Type="http://schemas.openxmlformats.org/officeDocument/2006/relationships/hyperlink" Target="#Contact_us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Instructions!A50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14</xdr:row>
      <xdr:rowOff>63500</xdr:rowOff>
    </xdr:from>
    <xdr:to>
      <xdr:col>7</xdr:col>
      <xdr:colOff>285576</xdr:colOff>
      <xdr:row>15</xdr:row>
      <xdr:rowOff>190591</xdr:rowOff>
    </xdr:to>
    <xdr:sp macro="" textlink="">
      <xdr:nvSpPr>
        <xdr:cNvPr id="3" name="Rectangle 8">
          <a:extLst>
            <a:ext uri="{FF2B5EF4-FFF2-40B4-BE49-F238E27FC236}">
              <a16:creationId xmlns:a16="http://schemas.microsoft.com/office/drawing/2014/main" id="{FAAB7398-601B-49C2-BBF4-E4EA0A5E667F}"/>
            </a:ext>
          </a:extLst>
        </xdr:cNvPr>
        <xdr:cNvSpPr>
          <a:spLocks noChangeArrowheads="1"/>
        </xdr:cNvSpPr>
      </xdr:nvSpPr>
      <xdr:spPr bwMode="auto">
        <a:xfrm>
          <a:off x="1790700" y="3876675"/>
          <a:ext cx="25717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GB"/>
        </a:p>
      </xdr:txBody>
    </xdr:sp>
    <xdr:clientData/>
  </xdr:twoCellAnchor>
  <xdr:twoCellAnchor>
    <xdr:from>
      <xdr:col>12</xdr:col>
      <xdr:colOff>9525</xdr:colOff>
      <xdr:row>26</xdr:row>
      <xdr:rowOff>63500</xdr:rowOff>
    </xdr:from>
    <xdr:to>
      <xdr:col>12</xdr:col>
      <xdr:colOff>9525</xdr:colOff>
      <xdr:row>30</xdr:row>
      <xdr:rowOff>82</xdr:rowOff>
    </xdr:to>
    <xdr:sp macro="" textlink="">
      <xdr:nvSpPr>
        <xdr:cNvPr id="4" name="Rectangle 16">
          <a:extLst>
            <a:ext uri="{FF2B5EF4-FFF2-40B4-BE49-F238E27FC236}">
              <a16:creationId xmlns:a16="http://schemas.microsoft.com/office/drawing/2014/main" id="{154EEF88-A532-434E-AD4B-C7E72AE618D0}"/>
            </a:ext>
          </a:extLst>
        </xdr:cNvPr>
        <xdr:cNvSpPr>
          <a:spLocks noChangeArrowheads="1"/>
        </xdr:cNvSpPr>
      </xdr:nvSpPr>
      <xdr:spPr bwMode="auto">
        <a:xfrm>
          <a:off x="6486525" y="7296150"/>
          <a:ext cx="0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/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GB"/>
        </a:p>
      </xdr:txBody>
    </xdr:sp>
    <xdr:clientData/>
  </xdr:twoCellAnchor>
  <xdr:twoCellAnchor>
    <xdr:from>
      <xdr:col>13</xdr:col>
      <xdr:colOff>9525</xdr:colOff>
      <xdr:row>20</xdr:row>
      <xdr:rowOff>114300</xdr:rowOff>
    </xdr:from>
    <xdr:to>
      <xdr:col>13</xdr:col>
      <xdr:colOff>9525</xdr:colOff>
      <xdr:row>25</xdr:row>
      <xdr:rowOff>25593</xdr:rowOff>
    </xdr:to>
    <xdr:sp macro="" textlink="">
      <xdr:nvSpPr>
        <xdr:cNvPr id="5" name="Rectangle 18">
          <a:extLst>
            <a:ext uri="{FF2B5EF4-FFF2-40B4-BE49-F238E27FC236}">
              <a16:creationId xmlns:a16="http://schemas.microsoft.com/office/drawing/2014/main" id="{493114C5-D87B-47C1-A3AD-F22F0AD75200}"/>
            </a:ext>
          </a:extLst>
        </xdr:cNvPr>
        <xdr:cNvSpPr>
          <a:spLocks noChangeArrowheads="1"/>
        </xdr:cNvSpPr>
      </xdr:nvSpPr>
      <xdr:spPr bwMode="auto">
        <a:xfrm>
          <a:off x="7362825" y="5657850"/>
          <a:ext cx="0" cy="847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/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GB"/>
        </a:p>
      </xdr:txBody>
    </xdr:sp>
    <xdr:clientData/>
  </xdr:twoCellAnchor>
  <xdr:twoCellAnchor>
    <xdr:from>
      <xdr:col>13</xdr:col>
      <xdr:colOff>9525</xdr:colOff>
      <xdr:row>7</xdr:row>
      <xdr:rowOff>47625</xdr:rowOff>
    </xdr:from>
    <xdr:to>
      <xdr:col>13</xdr:col>
      <xdr:colOff>9525</xdr:colOff>
      <xdr:row>7</xdr:row>
      <xdr:rowOff>266700</xdr:rowOff>
    </xdr:to>
    <xdr:sp macro="" textlink="">
      <xdr:nvSpPr>
        <xdr:cNvPr id="6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20ECDB-1524-4D26-B40B-58AFB765E40C}"/>
            </a:ext>
          </a:extLst>
        </xdr:cNvPr>
        <xdr:cNvSpPr txBox="1">
          <a:spLocks noChangeArrowheads="1"/>
        </xdr:cNvSpPr>
      </xdr:nvSpPr>
      <xdr:spPr bwMode="auto">
        <a:xfrm>
          <a:off x="7362825" y="2105025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/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13</xdr:col>
      <xdr:colOff>9525</xdr:colOff>
      <xdr:row>7</xdr:row>
      <xdr:rowOff>85725</xdr:rowOff>
    </xdr:from>
    <xdr:to>
      <xdr:col>13</xdr:col>
      <xdr:colOff>9525</xdr:colOff>
      <xdr:row>7</xdr:row>
      <xdr:rowOff>85725</xdr:rowOff>
    </xdr:to>
    <xdr:sp macro="" textlink="">
      <xdr:nvSpPr>
        <xdr:cNvPr id="21689" name="Line 38">
          <a:extLst>
            <a:ext uri="{FF2B5EF4-FFF2-40B4-BE49-F238E27FC236}">
              <a16:creationId xmlns:a16="http://schemas.microsoft.com/office/drawing/2014/main" id="{6DD53265-5285-4228-B0AC-3852F9C11653}"/>
            </a:ext>
          </a:extLst>
        </xdr:cNvPr>
        <xdr:cNvSpPr>
          <a:spLocks noChangeShapeType="1"/>
        </xdr:cNvSpPr>
      </xdr:nvSpPr>
      <xdr:spPr bwMode="auto">
        <a:xfrm>
          <a:off x="7534275" y="21431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85725</xdr:rowOff>
    </xdr:from>
    <xdr:to>
      <xdr:col>13</xdr:col>
      <xdr:colOff>9525</xdr:colOff>
      <xdr:row>7</xdr:row>
      <xdr:rowOff>85725</xdr:rowOff>
    </xdr:to>
    <xdr:sp macro="" textlink="">
      <xdr:nvSpPr>
        <xdr:cNvPr id="21690" name="Line 39">
          <a:extLst>
            <a:ext uri="{FF2B5EF4-FFF2-40B4-BE49-F238E27FC236}">
              <a16:creationId xmlns:a16="http://schemas.microsoft.com/office/drawing/2014/main" id="{854AFCA7-D1C8-46A3-A989-C1E9BE1D83DA}"/>
            </a:ext>
          </a:extLst>
        </xdr:cNvPr>
        <xdr:cNvSpPr>
          <a:spLocks noChangeShapeType="1"/>
        </xdr:cNvSpPr>
      </xdr:nvSpPr>
      <xdr:spPr bwMode="auto">
        <a:xfrm flipH="1">
          <a:off x="7534275" y="21431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85725</xdr:rowOff>
    </xdr:from>
    <xdr:to>
      <xdr:col>13</xdr:col>
      <xdr:colOff>9525</xdr:colOff>
      <xdr:row>7</xdr:row>
      <xdr:rowOff>85725</xdr:rowOff>
    </xdr:to>
    <xdr:sp macro="" textlink="">
      <xdr:nvSpPr>
        <xdr:cNvPr id="21691" name="Line 40">
          <a:extLst>
            <a:ext uri="{FF2B5EF4-FFF2-40B4-BE49-F238E27FC236}">
              <a16:creationId xmlns:a16="http://schemas.microsoft.com/office/drawing/2014/main" id="{A392C8B2-084C-4445-A06B-6C874DC2D840}"/>
            </a:ext>
          </a:extLst>
        </xdr:cNvPr>
        <xdr:cNvSpPr>
          <a:spLocks noChangeShapeType="1"/>
        </xdr:cNvSpPr>
      </xdr:nvSpPr>
      <xdr:spPr bwMode="auto">
        <a:xfrm flipH="1">
          <a:off x="7534275" y="21431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 fPrintsWithSheet="0"/>
  </xdr:twoCellAnchor>
  <xdr:twoCellAnchor>
    <xdr:from>
      <xdr:col>2</xdr:col>
      <xdr:colOff>47625</xdr:colOff>
      <xdr:row>50</xdr:row>
      <xdr:rowOff>152400</xdr:rowOff>
    </xdr:from>
    <xdr:to>
      <xdr:col>4</xdr:col>
      <xdr:colOff>9525</xdr:colOff>
      <xdr:row>51</xdr:row>
      <xdr:rowOff>142875</xdr:rowOff>
    </xdr:to>
    <xdr:sp macro="" textlink="">
      <xdr:nvSpPr>
        <xdr:cNvPr id="10" name="Text 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A65C61-1EAE-4677-A02B-603F53515898}"/>
            </a:ext>
          </a:extLst>
        </xdr:cNvPr>
        <xdr:cNvSpPr txBox="1">
          <a:spLocks noChangeArrowheads="1"/>
        </xdr:cNvSpPr>
      </xdr:nvSpPr>
      <xdr:spPr bwMode="auto">
        <a:xfrm>
          <a:off x="314325" y="12725400"/>
          <a:ext cx="14859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/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12</xdr:col>
      <xdr:colOff>533400</xdr:colOff>
      <xdr:row>17</xdr:row>
      <xdr:rowOff>28575</xdr:rowOff>
    </xdr:from>
    <xdr:to>
      <xdr:col>14</xdr:col>
      <xdr:colOff>295275</xdr:colOff>
      <xdr:row>22</xdr:row>
      <xdr:rowOff>85725</xdr:rowOff>
    </xdr:to>
    <xdr:cxnSp macro="">
      <xdr:nvCxnSpPr>
        <xdr:cNvPr id="21694" name="AutoShape 99">
          <a:extLst>
            <a:ext uri="{FF2B5EF4-FFF2-40B4-BE49-F238E27FC236}">
              <a16:creationId xmlns:a16="http://schemas.microsoft.com/office/drawing/2014/main" id="{506C196A-D5C5-4CD5-93CD-639443CE4C68}"/>
            </a:ext>
          </a:extLst>
        </xdr:cNvPr>
        <xdr:cNvCxnSpPr>
          <a:cxnSpLocks noChangeShapeType="1"/>
          <a:stCxn id="18708" idx="1"/>
        </xdr:cNvCxnSpPr>
      </xdr:nvCxnSpPr>
      <xdr:spPr bwMode="auto">
        <a:xfrm flipH="1">
          <a:off x="7343775" y="4810125"/>
          <a:ext cx="590550" cy="1181100"/>
        </a:xfrm>
        <a:prstGeom prst="straightConnector1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14</xdr:col>
      <xdr:colOff>295275</xdr:colOff>
      <xdr:row>15</xdr:row>
      <xdr:rowOff>285750</xdr:rowOff>
    </xdr:from>
    <xdr:to>
      <xdr:col>18</xdr:col>
      <xdr:colOff>476250</xdr:colOff>
      <xdr:row>19</xdr:row>
      <xdr:rowOff>38100</xdr:rowOff>
    </xdr:to>
    <xdr:sp macro="" textlink="">
      <xdr:nvSpPr>
        <xdr:cNvPr id="18708" name="Rectangle 11">
          <a:extLst>
            <a:ext uri="{FF2B5EF4-FFF2-40B4-BE49-F238E27FC236}">
              <a16:creationId xmlns:a16="http://schemas.microsoft.com/office/drawing/2014/main" id="{E644CC42-C669-4DF6-BC54-8A420FAB64F8}"/>
            </a:ext>
          </a:extLst>
        </xdr:cNvPr>
        <xdr:cNvSpPr>
          <a:spLocks noChangeArrowheads="1"/>
        </xdr:cNvSpPr>
      </xdr:nvSpPr>
      <xdr:spPr bwMode="auto">
        <a:xfrm>
          <a:off x="7934325" y="4295775"/>
          <a:ext cx="3038475" cy="1019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333333"/>
              </a:solidFill>
              <a:latin typeface="Gill Sans MT"/>
            </a:rPr>
            <a:t>2. Insert absorbance values for the blanks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333333"/>
              </a:solidFill>
              <a:latin typeface="Gill Sans MT"/>
            </a:rPr>
            <a:t>If duplicate blanks have been performed, insert both sets of data and the program will automatically use the average values. If a single set of values are input, these will be used.  </a:t>
          </a:r>
        </a:p>
      </xdr:txBody>
    </xdr:sp>
    <xdr:clientData/>
  </xdr:twoCellAnchor>
  <xdr:twoCellAnchor>
    <xdr:from>
      <xdr:col>10</xdr:col>
      <xdr:colOff>180975</xdr:colOff>
      <xdr:row>17</xdr:row>
      <xdr:rowOff>28575</xdr:rowOff>
    </xdr:from>
    <xdr:to>
      <xdr:col>14</xdr:col>
      <xdr:colOff>295275</xdr:colOff>
      <xdr:row>20</xdr:row>
      <xdr:rowOff>180975</xdr:rowOff>
    </xdr:to>
    <xdr:cxnSp macro="">
      <xdr:nvCxnSpPr>
        <xdr:cNvPr id="21696" name="AutoShape 104">
          <a:extLst>
            <a:ext uri="{FF2B5EF4-FFF2-40B4-BE49-F238E27FC236}">
              <a16:creationId xmlns:a16="http://schemas.microsoft.com/office/drawing/2014/main" id="{CA2350A0-8E12-40AF-AEE6-C35161A03CC0}"/>
            </a:ext>
          </a:extLst>
        </xdr:cNvPr>
        <xdr:cNvCxnSpPr>
          <a:cxnSpLocks noChangeShapeType="1"/>
          <a:stCxn id="18708" idx="1"/>
        </xdr:cNvCxnSpPr>
      </xdr:nvCxnSpPr>
      <xdr:spPr bwMode="auto">
        <a:xfrm flipH="1">
          <a:off x="5562600" y="4810125"/>
          <a:ext cx="2371725" cy="8953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381000</xdr:colOff>
      <xdr:row>26</xdr:row>
      <xdr:rowOff>114300</xdr:rowOff>
    </xdr:from>
    <xdr:to>
      <xdr:col>6</xdr:col>
      <xdr:colOff>695325</xdr:colOff>
      <xdr:row>30</xdr:row>
      <xdr:rowOff>114300</xdr:rowOff>
    </xdr:to>
    <xdr:cxnSp macro="">
      <xdr:nvCxnSpPr>
        <xdr:cNvPr id="21697" name="AutoShape 105">
          <a:extLst>
            <a:ext uri="{FF2B5EF4-FFF2-40B4-BE49-F238E27FC236}">
              <a16:creationId xmlns:a16="http://schemas.microsoft.com/office/drawing/2014/main" id="{4F241C9B-5D19-452B-83F3-3D14ECEEA9A3}"/>
            </a:ext>
          </a:extLst>
        </xdr:cNvPr>
        <xdr:cNvCxnSpPr>
          <a:cxnSpLocks noChangeShapeType="1"/>
          <a:stCxn id="36" idx="0"/>
        </xdr:cNvCxnSpPr>
      </xdr:nvCxnSpPr>
      <xdr:spPr bwMode="auto">
        <a:xfrm flipH="1" flipV="1">
          <a:off x="3505200" y="7362825"/>
          <a:ext cx="314325" cy="7620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95250</xdr:colOff>
      <xdr:row>26</xdr:row>
      <xdr:rowOff>180975</xdr:rowOff>
    </xdr:from>
    <xdr:to>
      <xdr:col>16</xdr:col>
      <xdr:colOff>695325</xdr:colOff>
      <xdr:row>35</xdr:row>
      <xdr:rowOff>66675</xdr:rowOff>
    </xdr:to>
    <xdr:cxnSp macro="">
      <xdr:nvCxnSpPr>
        <xdr:cNvPr id="21698" name="AutoShape 106">
          <a:extLst>
            <a:ext uri="{FF2B5EF4-FFF2-40B4-BE49-F238E27FC236}">
              <a16:creationId xmlns:a16="http://schemas.microsoft.com/office/drawing/2014/main" id="{A9B5FF03-9D87-4BE5-9682-EAA8E5865D00}"/>
            </a:ext>
          </a:extLst>
        </xdr:cNvPr>
        <xdr:cNvCxnSpPr>
          <a:cxnSpLocks noChangeShapeType="1"/>
          <a:stCxn id="60" idx="0"/>
        </xdr:cNvCxnSpPr>
      </xdr:nvCxnSpPr>
      <xdr:spPr bwMode="auto">
        <a:xfrm flipV="1">
          <a:off x="8448675" y="7429500"/>
          <a:ext cx="1314450" cy="16002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0</xdr:colOff>
      <xdr:row>17</xdr:row>
      <xdr:rowOff>85725</xdr:rowOff>
    </xdr:from>
    <xdr:to>
      <xdr:col>15</xdr:col>
      <xdr:colOff>85725</xdr:colOff>
      <xdr:row>17</xdr:row>
      <xdr:rowOff>85725</xdr:rowOff>
    </xdr:to>
    <xdr:sp macro="" textlink="">
      <xdr:nvSpPr>
        <xdr:cNvPr id="21699" name="Line 29">
          <a:extLst>
            <a:ext uri="{FF2B5EF4-FFF2-40B4-BE49-F238E27FC236}">
              <a16:creationId xmlns:a16="http://schemas.microsoft.com/office/drawing/2014/main" id="{EBD8221A-B627-4CD8-8D75-2772DF9427E4}"/>
            </a:ext>
          </a:extLst>
        </xdr:cNvPr>
        <xdr:cNvSpPr>
          <a:spLocks noChangeShapeType="1"/>
        </xdr:cNvSpPr>
      </xdr:nvSpPr>
      <xdr:spPr bwMode="auto">
        <a:xfrm>
          <a:off x="8353425" y="4867275"/>
          <a:ext cx="857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 fPrintsWithSheet="0"/>
  </xdr:twoCellAnchor>
  <xdr:twoCellAnchor>
    <xdr:from>
      <xdr:col>15</xdr:col>
      <xdr:colOff>0</xdr:colOff>
      <xdr:row>17</xdr:row>
      <xdr:rowOff>85725</xdr:rowOff>
    </xdr:from>
    <xdr:to>
      <xdr:col>15</xdr:col>
      <xdr:colOff>66675</xdr:colOff>
      <xdr:row>17</xdr:row>
      <xdr:rowOff>85725</xdr:rowOff>
    </xdr:to>
    <xdr:sp macro="" textlink="">
      <xdr:nvSpPr>
        <xdr:cNvPr id="21700" name="Line 30">
          <a:extLst>
            <a:ext uri="{FF2B5EF4-FFF2-40B4-BE49-F238E27FC236}">
              <a16:creationId xmlns:a16="http://schemas.microsoft.com/office/drawing/2014/main" id="{D9A64655-2BDE-4195-B05A-C42241A8B6B0}"/>
            </a:ext>
          </a:extLst>
        </xdr:cNvPr>
        <xdr:cNvSpPr>
          <a:spLocks noChangeShapeType="1"/>
        </xdr:cNvSpPr>
      </xdr:nvSpPr>
      <xdr:spPr bwMode="auto">
        <a:xfrm flipH="1">
          <a:off x="8353425" y="4867275"/>
          <a:ext cx="666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 fPrintsWithSheet="0"/>
  </xdr:twoCellAnchor>
  <xdr:twoCellAnchor>
    <xdr:from>
      <xdr:col>15</xdr:col>
      <xdr:colOff>0</xdr:colOff>
      <xdr:row>17</xdr:row>
      <xdr:rowOff>114300</xdr:rowOff>
    </xdr:from>
    <xdr:to>
      <xdr:col>15</xdr:col>
      <xdr:colOff>180975</xdr:colOff>
      <xdr:row>17</xdr:row>
      <xdr:rowOff>114300</xdr:rowOff>
    </xdr:to>
    <xdr:sp macro="" textlink="">
      <xdr:nvSpPr>
        <xdr:cNvPr id="21701" name="Line 31">
          <a:extLst>
            <a:ext uri="{FF2B5EF4-FFF2-40B4-BE49-F238E27FC236}">
              <a16:creationId xmlns:a16="http://schemas.microsoft.com/office/drawing/2014/main" id="{DE4F14E2-8CCD-44BC-936E-E89C98F2A61B}"/>
            </a:ext>
          </a:extLst>
        </xdr:cNvPr>
        <xdr:cNvSpPr>
          <a:spLocks noChangeShapeType="1"/>
        </xdr:cNvSpPr>
      </xdr:nvSpPr>
      <xdr:spPr bwMode="auto">
        <a:xfrm flipH="1">
          <a:off x="8353425" y="489585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 fPrintsWithSheet="0"/>
  </xdr:twoCellAnchor>
  <xdr:twoCellAnchor>
    <xdr:from>
      <xdr:col>5</xdr:col>
      <xdr:colOff>400050</xdr:colOff>
      <xdr:row>15</xdr:row>
      <xdr:rowOff>190500</xdr:rowOff>
    </xdr:from>
    <xdr:to>
      <xdr:col>5</xdr:col>
      <xdr:colOff>409575</xdr:colOff>
      <xdr:row>16</xdr:row>
      <xdr:rowOff>114300</xdr:rowOff>
    </xdr:to>
    <xdr:cxnSp macro="">
      <xdr:nvCxnSpPr>
        <xdr:cNvPr id="21702" name="AutoShape 98">
          <a:extLst>
            <a:ext uri="{FF2B5EF4-FFF2-40B4-BE49-F238E27FC236}">
              <a16:creationId xmlns:a16="http://schemas.microsoft.com/office/drawing/2014/main" id="{CA073DAB-5EF3-41B8-AF38-FDEB57231E30}"/>
            </a:ext>
          </a:extLst>
        </xdr:cNvPr>
        <xdr:cNvCxnSpPr>
          <a:cxnSpLocks noChangeShapeType="1"/>
          <a:stCxn id="3" idx="2"/>
        </xdr:cNvCxnSpPr>
      </xdr:nvCxnSpPr>
      <xdr:spPr bwMode="auto">
        <a:xfrm flipH="1">
          <a:off x="2809875" y="4200525"/>
          <a:ext cx="9525" cy="5048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187325</xdr:colOff>
      <xdr:row>30</xdr:row>
      <xdr:rowOff>114300</xdr:rowOff>
    </xdr:from>
    <xdr:to>
      <xdr:col>14</xdr:col>
      <xdr:colOff>679651</xdr:colOff>
      <xdr:row>34</xdr:row>
      <xdr:rowOff>180300</xdr:rowOff>
    </xdr:to>
    <xdr:sp macro="" textlink="">
      <xdr:nvSpPr>
        <xdr:cNvPr id="25" name="Rectangle 65">
          <a:extLst>
            <a:ext uri="{FF2B5EF4-FFF2-40B4-BE49-F238E27FC236}">
              <a16:creationId xmlns:a16="http://schemas.microsoft.com/office/drawing/2014/main" id="{929603CB-0278-484D-B550-8C29EB482E25}"/>
            </a:ext>
          </a:extLst>
        </xdr:cNvPr>
        <xdr:cNvSpPr>
          <a:spLocks noChangeArrowheads="1"/>
        </xdr:cNvSpPr>
      </xdr:nvSpPr>
      <xdr:spPr bwMode="auto">
        <a:xfrm>
          <a:off x="5568950" y="7934325"/>
          <a:ext cx="2035376" cy="828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7. Sample volume (Step F iii)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volume other than 0.1 mL is used enter the new volume.</a:t>
          </a:r>
          <a:endParaRPr lang="en-GB"/>
        </a:p>
      </xdr:txBody>
    </xdr:sp>
    <xdr:clientData/>
  </xdr:twoCellAnchor>
  <xdr:twoCellAnchor>
    <xdr:from>
      <xdr:col>12</xdr:col>
      <xdr:colOff>133350</xdr:colOff>
      <xdr:row>26</xdr:row>
      <xdr:rowOff>161925</xdr:rowOff>
    </xdr:from>
    <xdr:to>
      <xdr:col>12</xdr:col>
      <xdr:colOff>457200</xdr:colOff>
      <xdr:row>30</xdr:row>
      <xdr:rowOff>114300</xdr:rowOff>
    </xdr:to>
    <xdr:cxnSp macro="">
      <xdr:nvCxnSpPr>
        <xdr:cNvPr id="21704" name="AutoShape 106">
          <a:extLst>
            <a:ext uri="{FF2B5EF4-FFF2-40B4-BE49-F238E27FC236}">
              <a16:creationId xmlns:a16="http://schemas.microsoft.com/office/drawing/2014/main" id="{54A0E12F-AA79-4484-A1DD-CB68086B047A}"/>
            </a:ext>
          </a:extLst>
        </xdr:cNvPr>
        <xdr:cNvCxnSpPr>
          <a:cxnSpLocks noChangeShapeType="1"/>
          <a:stCxn id="25" idx="0"/>
        </xdr:cNvCxnSpPr>
      </xdr:nvCxnSpPr>
      <xdr:spPr bwMode="auto">
        <a:xfrm flipV="1">
          <a:off x="6943725" y="7410450"/>
          <a:ext cx="323850" cy="7143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</xdr:col>
      <xdr:colOff>536122</xdr:colOff>
      <xdr:row>6</xdr:row>
      <xdr:rowOff>396421</xdr:rowOff>
    </xdr:from>
    <xdr:to>
      <xdr:col>18</xdr:col>
      <xdr:colOff>543803</xdr:colOff>
      <xdr:row>7</xdr:row>
      <xdr:rowOff>29465</xdr:rowOff>
    </xdr:to>
    <xdr:sp macro="" textlink="">
      <xdr:nvSpPr>
        <xdr:cNvPr id="27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23A582-3307-4F89-B347-E84EB5AE9053}"/>
            </a:ext>
          </a:extLst>
        </xdr:cNvPr>
        <xdr:cNvSpPr txBox="1">
          <a:spLocks noChangeArrowheads="1"/>
        </xdr:cNvSpPr>
      </xdr:nvSpPr>
      <xdr:spPr bwMode="auto">
        <a:xfrm>
          <a:off x="9603922" y="1910896"/>
          <a:ext cx="722056" cy="1759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/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17</xdr:col>
      <xdr:colOff>545646</xdr:colOff>
      <xdr:row>7</xdr:row>
      <xdr:rowOff>95249</xdr:rowOff>
    </xdr:from>
    <xdr:to>
      <xdr:col>19</xdr:col>
      <xdr:colOff>228599</xdr:colOff>
      <xdr:row>7</xdr:row>
      <xdr:rowOff>406643</xdr:rowOff>
    </xdr:to>
    <xdr:sp macro="" textlink="">
      <xdr:nvSpPr>
        <xdr:cNvPr id="28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5F329D-6014-4344-BB1A-F822DA93CB97}"/>
            </a:ext>
          </a:extLst>
        </xdr:cNvPr>
        <xdr:cNvSpPr txBox="1">
          <a:spLocks noChangeArrowheads="1"/>
        </xdr:cNvSpPr>
      </xdr:nvSpPr>
      <xdr:spPr bwMode="auto">
        <a:xfrm>
          <a:off x="9613446" y="2152649"/>
          <a:ext cx="1111703" cy="31139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/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GB"/>
        </a:p>
      </xdr:txBody>
    </xdr:sp>
    <xdr:clientData fPrintsWithSheet="0"/>
  </xdr:twoCellAnchor>
  <xdr:twoCellAnchor>
    <xdr:from>
      <xdr:col>18</xdr:col>
      <xdr:colOff>390525</xdr:colOff>
      <xdr:row>17</xdr:row>
      <xdr:rowOff>85725</xdr:rowOff>
    </xdr:from>
    <xdr:to>
      <xdr:col>20</xdr:col>
      <xdr:colOff>0</xdr:colOff>
      <xdr:row>17</xdr:row>
      <xdr:rowOff>85725</xdr:rowOff>
    </xdr:to>
    <xdr:sp macro="" textlink="">
      <xdr:nvSpPr>
        <xdr:cNvPr id="21707" name="Line 29">
          <a:extLst>
            <a:ext uri="{FF2B5EF4-FFF2-40B4-BE49-F238E27FC236}">
              <a16:creationId xmlns:a16="http://schemas.microsoft.com/office/drawing/2014/main" id="{6D537E81-9E48-45B2-B793-470F345DD2D3}"/>
            </a:ext>
          </a:extLst>
        </xdr:cNvPr>
        <xdr:cNvSpPr>
          <a:spLocks noChangeShapeType="1"/>
        </xdr:cNvSpPr>
      </xdr:nvSpPr>
      <xdr:spPr bwMode="auto">
        <a:xfrm>
          <a:off x="10887075" y="4867275"/>
          <a:ext cx="1038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 fPrintsWithSheet="0"/>
  </xdr:twoCellAnchor>
  <xdr:twoCellAnchor>
    <xdr:from>
      <xdr:col>18</xdr:col>
      <xdr:colOff>390525</xdr:colOff>
      <xdr:row>17</xdr:row>
      <xdr:rowOff>85725</xdr:rowOff>
    </xdr:from>
    <xdr:to>
      <xdr:col>20</xdr:col>
      <xdr:colOff>0</xdr:colOff>
      <xdr:row>17</xdr:row>
      <xdr:rowOff>85725</xdr:rowOff>
    </xdr:to>
    <xdr:sp macro="" textlink="">
      <xdr:nvSpPr>
        <xdr:cNvPr id="21708" name="Line 30">
          <a:extLst>
            <a:ext uri="{FF2B5EF4-FFF2-40B4-BE49-F238E27FC236}">
              <a16:creationId xmlns:a16="http://schemas.microsoft.com/office/drawing/2014/main" id="{77FE02DD-BA9F-4D60-80DA-6F1FF65460D9}"/>
            </a:ext>
          </a:extLst>
        </xdr:cNvPr>
        <xdr:cNvSpPr>
          <a:spLocks noChangeShapeType="1"/>
        </xdr:cNvSpPr>
      </xdr:nvSpPr>
      <xdr:spPr bwMode="auto">
        <a:xfrm flipH="1">
          <a:off x="10887075" y="4867275"/>
          <a:ext cx="1038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 fPrintsWithSheet="0"/>
  </xdr:twoCellAnchor>
  <xdr:twoCellAnchor>
    <xdr:from>
      <xdr:col>18</xdr:col>
      <xdr:colOff>390525</xdr:colOff>
      <xdr:row>17</xdr:row>
      <xdr:rowOff>114300</xdr:rowOff>
    </xdr:from>
    <xdr:to>
      <xdr:col>20</xdr:col>
      <xdr:colOff>0</xdr:colOff>
      <xdr:row>17</xdr:row>
      <xdr:rowOff>114300</xdr:rowOff>
    </xdr:to>
    <xdr:sp macro="" textlink="">
      <xdr:nvSpPr>
        <xdr:cNvPr id="21709" name="Line 31">
          <a:extLst>
            <a:ext uri="{FF2B5EF4-FFF2-40B4-BE49-F238E27FC236}">
              <a16:creationId xmlns:a16="http://schemas.microsoft.com/office/drawing/2014/main" id="{2EA7A774-A082-4475-BC89-42B12DD695A5}"/>
            </a:ext>
          </a:extLst>
        </xdr:cNvPr>
        <xdr:cNvSpPr>
          <a:spLocks noChangeShapeType="1"/>
        </xdr:cNvSpPr>
      </xdr:nvSpPr>
      <xdr:spPr bwMode="auto">
        <a:xfrm flipH="1">
          <a:off x="10887075" y="4895850"/>
          <a:ext cx="1038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 fPrintsWithSheet="0"/>
  </xdr:twoCellAnchor>
  <xdr:twoCellAnchor>
    <xdr:from>
      <xdr:col>2</xdr:col>
      <xdr:colOff>82097</xdr:colOff>
      <xdr:row>11</xdr:row>
      <xdr:rowOff>107496</xdr:rowOff>
    </xdr:from>
    <xdr:to>
      <xdr:col>3</xdr:col>
      <xdr:colOff>583505</xdr:colOff>
      <xdr:row>12</xdr:row>
      <xdr:rowOff>161925</xdr:rowOff>
    </xdr:to>
    <xdr:sp macro="" textlink="">
      <xdr:nvSpPr>
        <xdr:cNvPr id="34" name="Text Box 2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4A473-AAE5-4EFD-8CEB-6A1FD6A1FB58}"/>
            </a:ext>
          </a:extLst>
        </xdr:cNvPr>
        <xdr:cNvSpPr txBox="1">
          <a:spLocks noChangeArrowheads="1"/>
        </xdr:cNvSpPr>
      </xdr:nvSpPr>
      <xdr:spPr bwMode="auto">
        <a:xfrm>
          <a:off x="355147" y="3355521"/>
          <a:ext cx="1264103" cy="28302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/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GB"/>
        </a:p>
      </xdr:txBody>
    </xdr:sp>
    <xdr:clientData fPrintsWithSheet="0"/>
  </xdr:twoCellAnchor>
  <xdr:twoCellAnchor editAs="oneCell">
    <xdr:from>
      <xdr:col>2</xdr:col>
      <xdr:colOff>85725</xdr:colOff>
      <xdr:row>35</xdr:row>
      <xdr:rowOff>66674</xdr:rowOff>
    </xdr:from>
    <xdr:to>
      <xdr:col>4</xdr:col>
      <xdr:colOff>704850</xdr:colOff>
      <xdr:row>41</xdr:row>
      <xdr:rowOff>38099</xdr:rowOff>
    </xdr:to>
    <xdr:sp macro="" textlink="">
      <xdr:nvSpPr>
        <xdr:cNvPr id="35" name="Rectangle 93">
          <a:extLst>
            <a:ext uri="{FF2B5EF4-FFF2-40B4-BE49-F238E27FC236}">
              <a16:creationId xmlns:a16="http://schemas.microsoft.com/office/drawing/2014/main" id="{D1862085-C65E-41C7-A8E3-1BB0BBCE0390}"/>
            </a:ext>
          </a:extLst>
        </xdr:cNvPr>
        <xdr:cNvSpPr>
          <a:spLocks noChangeArrowheads="1"/>
        </xdr:cNvSpPr>
      </xdr:nvSpPr>
      <xdr:spPr bwMode="auto">
        <a:xfrm>
          <a:off x="352425" y="8839199"/>
          <a:ext cx="2047875" cy="1114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4. Sample weight </a:t>
          </a:r>
          <a:r>
            <a:rPr lang="en-GB" sz="1100" b="1" i="0" baseline="0">
              <a:effectLst/>
              <a:latin typeface="Gill Sans MT" panose="020B0502020104020203" pitchFamily="34" charset="0"/>
              <a:ea typeface="+mn-ea"/>
              <a:cs typeface="+mn-cs"/>
            </a:rPr>
            <a:t>(Extraction of Solid samples only): </a:t>
          </a:r>
          <a:endParaRPr lang="en-GB" sz="1100" b="1" i="0" u="none" strike="noStrike" baseline="0">
            <a:solidFill>
              <a:srgbClr val="000000"/>
            </a:solidFill>
            <a:latin typeface="Gill Sans MT" panose="020B0502020104020203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Enter the sample weight correct to the 3rd decimal place e.g. either ~0.5 g (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Method 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) or ~1 g (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Method 2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).</a:t>
          </a:r>
        </a:p>
      </xdr:txBody>
    </xdr:sp>
    <xdr:clientData/>
  </xdr:twoCellAnchor>
  <xdr:twoCellAnchor editAs="oneCell">
    <xdr:from>
      <xdr:col>5</xdr:col>
      <xdr:colOff>419100</xdr:colOff>
      <xdr:row>30</xdr:row>
      <xdr:rowOff>114300</xdr:rowOff>
    </xdr:from>
    <xdr:to>
      <xdr:col>9</xdr:col>
      <xdr:colOff>138362</xdr:colOff>
      <xdr:row>34</xdr:row>
      <xdr:rowOff>180300</xdr:rowOff>
    </xdr:to>
    <xdr:sp macro="" textlink="">
      <xdr:nvSpPr>
        <xdr:cNvPr id="36" name="Rectangle 94">
          <a:extLst>
            <a:ext uri="{FF2B5EF4-FFF2-40B4-BE49-F238E27FC236}">
              <a16:creationId xmlns:a16="http://schemas.microsoft.com/office/drawing/2014/main" id="{73D92E5E-22DF-4935-AD85-EABEE26D4FDF}"/>
            </a:ext>
          </a:extLst>
        </xdr:cNvPr>
        <xdr:cNvSpPr>
          <a:spLocks noChangeArrowheads="1"/>
        </xdr:cNvSpPr>
      </xdr:nvSpPr>
      <xdr:spPr bwMode="auto">
        <a:xfrm>
          <a:off x="2828925" y="7934325"/>
          <a:ext cx="1976687" cy="828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lnSpc>
              <a:spcPts val="1000"/>
            </a:lnSpc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Extract volume (EV) </a:t>
          </a:r>
        </a:p>
        <a:p>
          <a:pPr rtl="0">
            <a:lnSpc>
              <a:spcPts val="1100"/>
            </a:lnSpc>
          </a:pPr>
          <a:r>
            <a:rPr lang="en-GB" sz="1100" b="0" i="0" baseline="0">
              <a:effectLst/>
              <a:latin typeface="+mn-lt"/>
              <a:ea typeface="+mn-ea"/>
              <a:cs typeface="+mn-cs"/>
            </a:rPr>
            <a:t>Enter the extract volume in mL, either 20.5 (</a:t>
          </a:r>
          <a:r>
            <a:rPr lang="en-GB" sz="1100" b="1" i="0" baseline="0">
              <a:effectLst/>
              <a:latin typeface="+mn-lt"/>
              <a:ea typeface="+mn-ea"/>
              <a:cs typeface="+mn-cs"/>
            </a:rPr>
            <a:t>Method 1</a:t>
          </a:r>
          <a:r>
            <a:rPr lang="en-GB" sz="1100" b="0" i="0" baseline="0">
              <a:effectLst/>
              <a:latin typeface="+mn-lt"/>
              <a:ea typeface="+mn-ea"/>
              <a:cs typeface="+mn-cs"/>
            </a:rPr>
            <a:t>) or 41 (</a:t>
          </a:r>
          <a:r>
            <a:rPr lang="en-GB" sz="1100" b="1" i="0" baseline="0">
              <a:effectLst/>
              <a:latin typeface="+mn-lt"/>
              <a:ea typeface="+mn-ea"/>
              <a:cs typeface="+mn-cs"/>
            </a:rPr>
            <a:t>Method 2</a:t>
          </a:r>
          <a:r>
            <a:rPr lang="en-GB" sz="1100" b="0" i="0" baseline="0">
              <a:effectLst/>
              <a:latin typeface="+mn-lt"/>
              <a:ea typeface="+mn-ea"/>
              <a:cs typeface="+mn-cs"/>
            </a:rPr>
            <a:t>).</a:t>
          </a:r>
          <a:endParaRPr lang="en-IE">
            <a:effectLst/>
          </a:endParaRPr>
        </a:p>
        <a:p>
          <a:pPr algn="l" rtl="0">
            <a:lnSpc>
              <a:spcPts val="1000"/>
            </a:lnSpc>
            <a:defRPr sz="1000"/>
          </a:pP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lnSpc>
              <a:spcPts val="1000"/>
            </a:lnSpc>
            <a:defRPr sz="1000"/>
          </a:pP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</xdr:txBody>
    </xdr:sp>
    <xdr:clientData/>
  </xdr:twoCellAnchor>
  <xdr:twoCellAnchor editAs="oneCell">
    <xdr:from>
      <xdr:col>7</xdr:col>
      <xdr:colOff>28575</xdr:colOff>
      <xdr:row>35</xdr:row>
      <xdr:rowOff>66674</xdr:rowOff>
    </xdr:from>
    <xdr:to>
      <xdr:col>10</xdr:col>
      <xdr:colOff>687737</xdr:colOff>
      <xdr:row>41</xdr:row>
      <xdr:rowOff>198569</xdr:rowOff>
    </xdr:to>
    <xdr:sp macro="" textlink="">
      <xdr:nvSpPr>
        <xdr:cNvPr id="37" name="Rectangle 15">
          <a:extLst>
            <a:ext uri="{FF2B5EF4-FFF2-40B4-BE49-F238E27FC236}">
              <a16:creationId xmlns:a16="http://schemas.microsoft.com/office/drawing/2014/main" id="{7113A8DE-CBFD-44CF-B52B-983EEF27379D}"/>
            </a:ext>
          </a:extLst>
        </xdr:cNvPr>
        <xdr:cNvSpPr>
          <a:spLocks noChangeArrowheads="1"/>
        </xdr:cNvSpPr>
      </xdr:nvSpPr>
      <xdr:spPr bwMode="auto">
        <a:xfrm>
          <a:off x="3867150" y="8839199"/>
          <a:ext cx="2202212" cy="12748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Insert absorbance values for the samples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duplicate samples have been run, insert both absorbance values and the program will automatically use the average values. If a single set of values are input, these will be used.  </a:t>
          </a:r>
        </a:p>
      </xdr:txBody>
    </xdr:sp>
    <xdr:clientData/>
  </xdr:twoCellAnchor>
  <xdr:twoCellAnchor editAs="oneCell">
    <xdr:from>
      <xdr:col>17</xdr:col>
      <xdr:colOff>238125</xdr:colOff>
      <xdr:row>30</xdr:row>
      <xdr:rowOff>114300</xdr:rowOff>
    </xdr:from>
    <xdr:to>
      <xdr:col>20</xdr:col>
      <xdr:colOff>4556</xdr:colOff>
      <xdr:row>38</xdr:row>
      <xdr:rowOff>180975</xdr:rowOff>
    </xdr:to>
    <xdr:sp macro="" textlink="">
      <xdr:nvSpPr>
        <xdr:cNvPr id="39" name="Rectangle 101">
          <a:extLst>
            <a:ext uri="{FF2B5EF4-FFF2-40B4-BE49-F238E27FC236}">
              <a16:creationId xmlns:a16="http://schemas.microsoft.com/office/drawing/2014/main" id="{F2081C6E-9FFB-4C49-AB48-327F2DDD7BDE}"/>
            </a:ext>
          </a:extLst>
        </xdr:cNvPr>
        <xdr:cNvSpPr>
          <a:spLocks noChangeArrowheads="1"/>
        </xdr:cNvSpPr>
      </xdr:nvSpPr>
      <xdr:spPr bwMode="auto">
        <a:xfrm>
          <a:off x="9305925" y="7934325"/>
          <a:ext cx="1909556" cy="1590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9. Moisture content &amp; Analyte "DWB"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100" b="0" i="0" baseline="0">
              <a:effectLst/>
              <a:latin typeface="Gill Sans MT" panose="020B0502020104020203" pitchFamily="34" charset="0"/>
              <a:ea typeface="+mn-ea"/>
              <a:cs typeface="+mn-cs"/>
            </a:rPr>
            <a:t>To calculate analyte content on a dry weight basis enter the percentage moisture content of the sample calculated using the following equation: [(fresh weight - dry weight) / fresh weight] * 100.</a:t>
          </a:r>
          <a:endParaRPr lang="en-IE" sz="1100"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2</xdr:col>
      <xdr:colOff>85725</xdr:colOff>
      <xdr:row>30</xdr:row>
      <xdr:rowOff>114300</xdr:rowOff>
    </xdr:from>
    <xdr:to>
      <xdr:col>4</xdr:col>
      <xdr:colOff>704850</xdr:colOff>
      <xdr:row>34</xdr:row>
      <xdr:rowOff>180300</xdr:rowOff>
    </xdr:to>
    <xdr:sp macro="" textlink="">
      <xdr:nvSpPr>
        <xdr:cNvPr id="40" name="Rectangle 93">
          <a:extLst>
            <a:ext uri="{FF2B5EF4-FFF2-40B4-BE49-F238E27FC236}">
              <a16:creationId xmlns:a16="http://schemas.microsoft.com/office/drawing/2014/main" id="{CED62101-1B03-452D-93DF-D025AD033A95}"/>
            </a:ext>
          </a:extLst>
        </xdr:cNvPr>
        <xdr:cNvSpPr>
          <a:spLocks noChangeArrowheads="1"/>
        </xdr:cNvSpPr>
      </xdr:nvSpPr>
      <xdr:spPr bwMode="auto">
        <a:xfrm>
          <a:off x="352425" y="7934325"/>
          <a:ext cx="2047875" cy="828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Sample volume (Extraction of Liquid samples):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Enter the sample volume correct to the nearest 0.1 mL.</a:t>
          </a:r>
        </a:p>
      </xdr:txBody>
    </xdr:sp>
    <xdr:clientData/>
  </xdr:twoCellAnchor>
  <xdr:twoCellAnchor>
    <xdr:from>
      <xdr:col>3</xdr:col>
      <xdr:colOff>400050</xdr:colOff>
      <xdr:row>26</xdr:row>
      <xdr:rowOff>133350</xdr:rowOff>
    </xdr:from>
    <xdr:to>
      <xdr:col>4</xdr:col>
      <xdr:colOff>323850</xdr:colOff>
      <xdr:row>30</xdr:row>
      <xdr:rowOff>114300</xdr:rowOff>
    </xdr:to>
    <xdr:cxnSp macro="">
      <xdr:nvCxnSpPr>
        <xdr:cNvPr id="21716" name="AutoShape 105">
          <a:extLst>
            <a:ext uri="{FF2B5EF4-FFF2-40B4-BE49-F238E27FC236}">
              <a16:creationId xmlns:a16="http://schemas.microsoft.com/office/drawing/2014/main" id="{B47AD776-47A3-4665-8385-441F3DF924EE}"/>
            </a:ext>
          </a:extLst>
        </xdr:cNvPr>
        <xdr:cNvCxnSpPr>
          <a:cxnSpLocks noChangeShapeType="1"/>
          <a:stCxn id="40" idx="0"/>
        </xdr:cNvCxnSpPr>
      </xdr:nvCxnSpPr>
      <xdr:spPr bwMode="auto">
        <a:xfrm flipV="1">
          <a:off x="1381125" y="7381875"/>
          <a:ext cx="638175" cy="7429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704850</xdr:colOff>
      <xdr:row>26</xdr:row>
      <xdr:rowOff>152400</xdr:rowOff>
    </xdr:from>
    <xdr:to>
      <xdr:col>5</xdr:col>
      <xdr:colOff>295275</xdr:colOff>
      <xdr:row>38</xdr:row>
      <xdr:rowOff>47625</xdr:rowOff>
    </xdr:to>
    <xdr:cxnSp macro="">
      <xdr:nvCxnSpPr>
        <xdr:cNvPr id="21717" name="AutoShape 105">
          <a:extLst>
            <a:ext uri="{FF2B5EF4-FFF2-40B4-BE49-F238E27FC236}">
              <a16:creationId xmlns:a16="http://schemas.microsoft.com/office/drawing/2014/main" id="{95B30481-6DD7-4BF9-AF83-248B1946F574}"/>
            </a:ext>
          </a:extLst>
        </xdr:cNvPr>
        <xdr:cNvCxnSpPr>
          <a:cxnSpLocks noChangeShapeType="1"/>
          <a:stCxn id="35" idx="3"/>
        </xdr:cNvCxnSpPr>
      </xdr:nvCxnSpPr>
      <xdr:spPr bwMode="auto">
        <a:xfrm flipV="1">
          <a:off x="2400300" y="7400925"/>
          <a:ext cx="304800" cy="21812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304800</xdr:colOff>
      <xdr:row>26</xdr:row>
      <xdr:rowOff>152400</xdr:rowOff>
    </xdr:from>
    <xdr:to>
      <xdr:col>9</xdr:col>
      <xdr:colOff>657225</xdr:colOff>
      <xdr:row>35</xdr:row>
      <xdr:rowOff>66675</xdr:rowOff>
    </xdr:to>
    <xdr:cxnSp macro="">
      <xdr:nvCxnSpPr>
        <xdr:cNvPr id="21718" name="AutoShape 105">
          <a:extLst>
            <a:ext uri="{FF2B5EF4-FFF2-40B4-BE49-F238E27FC236}">
              <a16:creationId xmlns:a16="http://schemas.microsoft.com/office/drawing/2014/main" id="{3E73CA6B-49D5-4734-AEB7-7AF08D9ED934}"/>
            </a:ext>
          </a:extLst>
        </xdr:cNvPr>
        <xdr:cNvCxnSpPr>
          <a:cxnSpLocks noChangeShapeType="1"/>
          <a:stCxn id="37" idx="0"/>
        </xdr:cNvCxnSpPr>
      </xdr:nvCxnSpPr>
      <xdr:spPr bwMode="auto">
        <a:xfrm flipV="1">
          <a:off x="4972050" y="7400925"/>
          <a:ext cx="352425" cy="16287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200025</xdr:colOff>
      <xdr:row>35</xdr:row>
      <xdr:rowOff>66674</xdr:rowOff>
    </xdr:from>
    <xdr:to>
      <xdr:col>17</xdr:col>
      <xdr:colOff>104775</xdr:colOff>
      <xdr:row>41</xdr:row>
      <xdr:rowOff>47624</xdr:rowOff>
    </xdr:to>
    <xdr:sp macro="" textlink="">
      <xdr:nvSpPr>
        <xdr:cNvPr id="60" name="Rectangle 93">
          <a:extLst>
            <a:ext uri="{FF2B5EF4-FFF2-40B4-BE49-F238E27FC236}">
              <a16:creationId xmlns:a16="http://schemas.microsoft.com/office/drawing/2014/main" id="{493B5968-4D60-4461-AFCD-4F577B61058B}"/>
            </a:ext>
          </a:extLst>
        </xdr:cNvPr>
        <xdr:cNvSpPr>
          <a:spLocks noChangeArrowheads="1"/>
        </xdr:cNvSpPr>
      </xdr:nvSpPr>
      <xdr:spPr bwMode="auto">
        <a:xfrm>
          <a:off x="6296025" y="8839199"/>
          <a:ext cx="2876550" cy="1123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8. Results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Once all raw data has been input into the MegaCalc spreadsheet results for 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"Analyte g/L" (liquid samples)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and "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Analyte "as is" basis (g/100g)" (solid samples) 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are calculated automatically.</a:t>
          </a:r>
        </a:p>
      </xdr:txBody>
    </xdr:sp>
    <xdr:clientData/>
  </xdr:twoCellAnchor>
  <xdr:twoCellAnchor>
    <xdr:from>
      <xdr:col>18</xdr:col>
      <xdr:colOff>476250</xdr:colOff>
      <xdr:row>26</xdr:row>
      <xdr:rowOff>180975</xdr:rowOff>
    </xdr:from>
    <xdr:to>
      <xdr:col>18</xdr:col>
      <xdr:colOff>476250</xdr:colOff>
      <xdr:row>30</xdr:row>
      <xdr:rowOff>114300</xdr:rowOff>
    </xdr:to>
    <xdr:cxnSp macro="">
      <xdr:nvCxnSpPr>
        <xdr:cNvPr id="21720" name="AutoShape 106">
          <a:extLst>
            <a:ext uri="{FF2B5EF4-FFF2-40B4-BE49-F238E27FC236}">
              <a16:creationId xmlns:a16="http://schemas.microsoft.com/office/drawing/2014/main" id="{9774B496-2E55-473B-AACB-24811419655B}"/>
            </a:ext>
          </a:extLst>
        </xdr:cNvPr>
        <xdr:cNvCxnSpPr>
          <a:cxnSpLocks noChangeShapeType="1"/>
          <a:stCxn id="39" idx="0"/>
        </xdr:cNvCxnSpPr>
      </xdr:nvCxnSpPr>
      <xdr:spPr bwMode="auto">
        <a:xfrm flipH="1" flipV="1">
          <a:off x="10972800" y="7429500"/>
          <a:ext cx="0" cy="6953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9525</xdr:colOff>
      <xdr:row>26</xdr:row>
      <xdr:rowOff>63500</xdr:rowOff>
    </xdr:from>
    <xdr:to>
      <xdr:col>11</xdr:col>
      <xdr:colOff>9525</xdr:colOff>
      <xdr:row>30</xdr:row>
      <xdr:rowOff>82</xdr:rowOff>
    </xdr:to>
    <xdr:sp macro="" textlink="">
      <xdr:nvSpPr>
        <xdr:cNvPr id="41" name="Rectangle 16">
          <a:extLst>
            <a:ext uri="{FF2B5EF4-FFF2-40B4-BE49-F238E27FC236}">
              <a16:creationId xmlns:a16="http://schemas.microsoft.com/office/drawing/2014/main" id="{34783F2D-7704-4411-84DE-53229864C042}"/>
            </a:ext>
          </a:extLst>
        </xdr:cNvPr>
        <xdr:cNvSpPr>
          <a:spLocks noChangeArrowheads="1"/>
        </xdr:cNvSpPr>
      </xdr:nvSpPr>
      <xdr:spPr bwMode="auto">
        <a:xfrm>
          <a:off x="6819900" y="7312025"/>
          <a:ext cx="0" cy="69858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/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GB"/>
        </a:p>
      </xdr:txBody>
    </xdr:sp>
    <xdr:clientData/>
  </xdr:twoCellAnchor>
  <xdr:twoCellAnchor editAs="oneCell">
    <xdr:from>
      <xdr:col>1</xdr:col>
      <xdr:colOff>1</xdr:colOff>
      <xdr:row>1</xdr:row>
      <xdr:rowOff>1</xdr:rowOff>
    </xdr:from>
    <xdr:to>
      <xdr:col>21</xdr:col>
      <xdr:colOff>1</xdr:colOff>
      <xdr:row>6</xdr:row>
      <xdr:rowOff>262608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907977A-EDEC-4F77-AA42-BA830A467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95251"/>
          <a:ext cx="11887200" cy="19294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561975</xdr:colOff>
      <xdr:row>2</xdr:row>
      <xdr:rowOff>60325</xdr:rowOff>
    </xdr:from>
    <xdr:to>
      <xdr:col>24</xdr:col>
      <xdr:colOff>9525</xdr:colOff>
      <xdr:row>2</xdr:row>
      <xdr:rowOff>239056</xdr:rowOff>
    </xdr:to>
    <xdr:sp macro="" textlink="">
      <xdr:nvSpPr>
        <xdr:cNvPr id="4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810AE3-BAB0-400E-A0BD-74ABBB9A2B0A}"/>
            </a:ext>
          </a:extLst>
        </xdr:cNvPr>
        <xdr:cNvSpPr txBox="1">
          <a:spLocks noChangeArrowheads="1"/>
        </xdr:cNvSpPr>
      </xdr:nvSpPr>
      <xdr:spPr bwMode="auto">
        <a:xfrm>
          <a:off x="8772525" y="1860550"/>
          <a:ext cx="781050" cy="17873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/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21</xdr:col>
      <xdr:colOff>561975</xdr:colOff>
      <xdr:row>2</xdr:row>
      <xdr:rowOff>247650</xdr:rowOff>
    </xdr:from>
    <xdr:to>
      <xdr:col>24</xdr:col>
      <xdr:colOff>9525</xdr:colOff>
      <xdr:row>2</xdr:row>
      <xdr:rowOff>438386</xdr:rowOff>
    </xdr:to>
    <xdr:sp macro="" textlink="">
      <xdr:nvSpPr>
        <xdr:cNvPr id="5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922B38-C352-4A44-8F8D-5274DEBE21A4}"/>
            </a:ext>
          </a:extLst>
        </xdr:cNvPr>
        <xdr:cNvSpPr txBox="1">
          <a:spLocks noChangeArrowheads="1"/>
        </xdr:cNvSpPr>
      </xdr:nvSpPr>
      <xdr:spPr bwMode="auto">
        <a:xfrm>
          <a:off x="8772525" y="2047875"/>
          <a:ext cx="781050" cy="19073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/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19</xdr:col>
      <xdr:colOff>381000</xdr:colOff>
      <xdr:row>4</xdr:row>
      <xdr:rowOff>85725</xdr:rowOff>
    </xdr:from>
    <xdr:to>
      <xdr:col>20</xdr:col>
      <xdr:colOff>85725</xdr:colOff>
      <xdr:row>4</xdr:row>
      <xdr:rowOff>85725</xdr:rowOff>
    </xdr:to>
    <xdr:sp macro="" textlink="">
      <xdr:nvSpPr>
        <xdr:cNvPr id="18149" name="Line 29">
          <a:extLst>
            <a:ext uri="{FF2B5EF4-FFF2-40B4-BE49-F238E27FC236}">
              <a16:creationId xmlns:a16="http://schemas.microsoft.com/office/drawing/2014/main" id="{1B18BA14-9F14-4290-84C7-653F3C66F649}"/>
            </a:ext>
          </a:extLst>
        </xdr:cNvPr>
        <xdr:cNvSpPr>
          <a:spLocks noChangeShapeType="1"/>
        </xdr:cNvSpPr>
      </xdr:nvSpPr>
      <xdr:spPr bwMode="auto">
        <a:xfrm>
          <a:off x="8639175" y="25336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 fPrintsWithSheet="0"/>
  </xdr:twoCellAnchor>
  <xdr:twoCellAnchor>
    <xdr:from>
      <xdr:col>19</xdr:col>
      <xdr:colOff>381000</xdr:colOff>
      <xdr:row>4</xdr:row>
      <xdr:rowOff>85725</xdr:rowOff>
    </xdr:from>
    <xdr:to>
      <xdr:col>20</xdr:col>
      <xdr:colOff>66675</xdr:colOff>
      <xdr:row>4</xdr:row>
      <xdr:rowOff>85725</xdr:rowOff>
    </xdr:to>
    <xdr:sp macro="" textlink="">
      <xdr:nvSpPr>
        <xdr:cNvPr id="18150" name="Line 30">
          <a:extLst>
            <a:ext uri="{FF2B5EF4-FFF2-40B4-BE49-F238E27FC236}">
              <a16:creationId xmlns:a16="http://schemas.microsoft.com/office/drawing/2014/main" id="{4C3EFDAE-D7B2-453D-8360-C435A0A830C4}"/>
            </a:ext>
          </a:extLst>
        </xdr:cNvPr>
        <xdr:cNvSpPr>
          <a:spLocks noChangeShapeType="1"/>
        </xdr:cNvSpPr>
      </xdr:nvSpPr>
      <xdr:spPr bwMode="auto">
        <a:xfrm flipH="1">
          <a:off x="8639175" y="25336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 fPrintsWithSheet="0"/>
  </xdr:twoCellAnchor>
  <xdr:twoCellAnchor>
    <xdr:from>
      <xdr:col>19</xdr:col>
      <xdr:colOff>381000</xdr:colOff>
      <xdr:row>4</xdr:row>
      <xdr:rowOff>114300</xdr:rowOff>
    </xdr:from>
    <xdr:to>
      <xdr:col>20</xdr:col>
      <xdr:colOff>180975</xdr:colOff>
      <xdr:row>4</xdr:row>
      <xdr:rowOff>114300</xdr:rowOff>
    </xdr:to>
    <xdr:sp macro="" textlink="">
      <xdr:nvSpPr>
        <xdr:cNvPr id="18151" name="Line 31">
          <a:extLst>
            <a:ext uri="{FF2B5EF4-FFF2-40B4-BE49-F238E27FC236}">
              <a16:creationId xmlns:a16="http://schemas.microsoft.com/office/drawing/2014/main" id="{EA686C8F-AEE6-4A83-B8B9-6A16C15888B0}"/>
            </a:ext>
          </a:extLst>
        </xdr:cNvPr>
        <xdr:cNvSpPr>
          <a:spLocks noChangeShapeType="1"/>
        </xdr:cNvSpPr>
      </xdr:nvSpPr>
      <xdr:spPr bwMode="auto">
        <a:xfrm flipH="1">
          <a:off x="8639175" y="256222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 fPrintsWithSheet="0"/>
  </xdr:twoCellAnchor>
  <xdr:twoCellAnchor>
    <xdr:from>
      <xdr:col>2</xdr:col>
      <xdr:colOff>0</xdr:colOff>
      <xdr:row>173</xdr:row>
      <xdr:rowOff>104775</xdr:rowOff>
    </xdr:from>
    <xdr:to>
      <xdr:col>4</xdr:col>
      <xdr:colOff>108005</xdr:colOff>
      <xdr:row>173</xdr:row>
      <xdr:rowOff>266949</xdr:rowOff>
    </xdr:to>
    <xdr:sp macro="" textlink="">
      <xdr:nvSpPr>
        <xdr:cNvPr id="9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7CAFFB-B0AF-49DC-8FEA-0550856EE0E9}"/>
            </a:ext>
          </a:extLst>
        </xdr:cNvPr>
        <xdr:cNvSpPr txBox="1">
          <a:spLocks noChangeArrowheads="1"/>
        </xdr:cNvSpPr>
      </xdr:nvSpPr>
      <xdr:spPr bwMode="auto">
        <a:xfrm>
          <a:off x="104775" y="27984450"/>
          <a:ext cx="1317680" cy="1621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/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 editAs="oneCell">
    <xdr:from>
      <xdr:col>0</xdr:col>
      <xdr:colOff>57149</xdr:colOff>
      <xdr:row>1</xdr:row>
      <xdr:rowOff>0</xdr:rowOff>
    </xdr:from>
    <xdr:to>
      <xdr:col>25</xdr:col>
      <xdr:colOff>114299</xdr:colOff>
      <xdr:row>1</xdr:row>
      <xdr:rowOff>1782606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7EB220-A0ED-4AD2-8050-4FAF92C86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95250"/>
          <a:ext cx="10982325" cy="17826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s2011\documents\Megazyme110315\Megazyme%20Working%20100226\MBD\Technical%20Information\Calculation%20Templates\Megacalc\K-PHYT_CAL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s2011\documents\Megazyme110315\Megazyme%20Working%20100226\MBD\Technical%20Information\Calculation%20Templates\Megacalc\K-INTDF_CALC%20(HMWDF_ext)%201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egaCalc"/>
    </sheetNames>
    <sheetDataSet>
      <sheetData sheetId="0" refreshError="1"/>
      <sheetData sheetId="1" refreshError="1">
        <row r="8">
          <cell r="H8" t="e">
            <v>#DIV/0!</v>
          </cell>
          <cell r="I8" t="e">
            <v>#DIV/0!</v>
          </cell>
        </row>
        <row r="9">
          <cell r="E9">
            <v>0.5</v>
          </cell>
          <cell r="H9" t="e">
            <v>#DIV/0!</v>
          </cell>
          <cell r="I9" t="e">
            <v>#DIV/0!</v>
          </cell>
          <cell r="O9" t="e">
            <v>#DIV/0!</v>
          </cell>
          <cell r="Q9" t="str">
            <v/>
          </cell>
        </row>
        <row r="10">
          <cell r="E10">
            <v>2.5</v>
          </cell>
          <cell r="H10" t="e">
            <v>#DIV/0!</v>
          </cell>
          <cell r="I10" t="e">
            <v>#DIV/0!</v>
          </cell>
          <cell r="O10" t="e">
            <v>#DIV/0!</v>
          </cell>
          <cell r="Q10" t="str">
            <v/>
          </cell>
        </row>
        <row r="11">
          <cell r="E11">
            <v>5</v>
          </cell>
          <cell r="H11" t="e">
            <v>#DIV/0!</v>
          </cell>
          <cell r="I11" t="e">
            <v>#DIV/0!</v>
          </cell>
          <cell r="O11" t="e">
            <v>#DIV/0!</v>
          </cell>
          <cell r="Q11" t="str">
            <v/>
          </cell>
        </row>
        <row r="12">
          <cell r="E12">
            <v>7.5</v>
          </cell>
          <cell r="H12" t="e">
            <v>#DIV/0!</v>
          </cell>
          <cell r="I12" t="e">
            <v>#DIV/0!</v>
          </cell>
          <cell r="O12" t="e">
            <v>#DIV/0!</v>
          </cell>
          <cell r="Q12" t="str">
            <v/>
          </cell>
          <cell r="U12" t="str">
            <v/>
          </cell>
        </row>
        <row r="18">
          <cell r="G18">
            <v>1</v>
          </cell>
          <cell r="J18">
            <v>20</v>
          </cell>
          <cell r="S18" t="e">
            <v>#VALUE!</v>
          </cell>
        </row>
        <row r="19">
          <cell r="G19">
            <v>1</v>
          </cell>
          <cell r="J19">
            <v>20</v>
          </cell>
          <cell r="S19" t="e">
            <v>#VALUE!</v>
          </cell>
        </row>
        <row r="20">
          <cell r="G20">
            <v>1</v>
          </cell>
          <cell r="J20">
            <v>20</v>
          </cell>
          <cell r="S20" t="e">
            <v>#VALUE!</v>
          </cell>
        </row>
        <row r="21">
          <cell r="G21">
            <v>1</v>
          </cell>
          <cell r="J21">
            <v>20</v>
          </cell>
          <cell r="S21" t="e">
            <v>#VALUE!</v>
          </cell>
        </row>
        <row r="22">
          <cell r="G22">
            <v>1</v>
          </cell>
          <cell r="J22">
            <v>20</v>
          </cell>
          <cell r="S22" t="e">
            <v>#VALUE!</v>
          </cell>
        </row>
        <row r="23">
          <cell r="G23">
            <v>1</v>
          </cell>
          <cell r="J23">
            <v>20</v>
          </cell>
          <cell r="S23" t="e">
            <v>#VALUE!</v>
          </cell>
        </row>
        <row r="24">
          <cell r="G24">
            <v>1</v>
          </cell>
          <cell r="J24">
            <v>20</v>
          </cell>
          <cell r="S24" t="e">
            <v>#VALUE!</v>
          </cell>
        </row>
        <row r="25">
          <cell r="G25">
            <v>1</v>
          </cell>
          <cell r="J25">
            <v>20</v>
          </cell>
          <cell r="S25" t="e">
            <v>#VALUE!</v>
          </cell>
        </row>
        <row r="26">
          <cell r="G26">
            <v>1</v>
          </cell>
          <cell r="J26">
            <v>20</v>
          </cell>
          <cell r="S26" t="e">
            <v>#VALUE!</v>
          </cell>
        </row>
        <row r="27">
          <cell r="G27">
            <v>1</v>
          </cell>
          <cell r="J27">
            <v>20</v>
          </cell>
          <cell r="S27" t="e">
            <v>#VALUE!</v>
          </cell>
        </row>
        <row r="28">
          <cell r="G28">
            <v>1</v>
          </cell>
          <cell r="J28">
            <v>20</v>
          </cell>
          <cell r="S28" t="e">
            <v>#VALUE!</v>
          </cell>
        </row>
        <row r="29">
          <cell r="G29">
            <v>1</v>
          </cell>
          <cell r="J29">
            <v>20</v>
          </cell>
          <cell r="S29" t="e">
            <v>#VALUE!</v>
          </cell>
        </row>
        <row r="30">
          <cell r="G30">
            <v>1</v>
          </cell>
          <cell r="J30">
            <v>20</v>
          </cell>
          <cell r="S30" t="e">
            <v>#VALUE!</v>
          </cell>
        </row>
        <row r="31">
          <cell r="G31">
            <v>1</v>
          </cell>
          <cell r="J31">
            <v>20</v>
          </cell>
          <cell r="S31" t="e">
            <v>#VALUE!</v>
          </cell>
        </row>
        <row r="32">
          <cell r="G32">
            <v>1</v>
          </cell>
          <cell r="J32">
            <v>20</v>
          </cell>
          <cell r="S32" t="e">
            <v>#VALUE!</v>
          </cell>
        </row>
        <row r="33">
          <cell r="G33">
            <v>1</v>
          </cell>
          <cell r="J33">
            <v>20</v>
          </cell>
          <cell r="S33" t="e">
            <v>#VALUE!</v>
          </cell>
        </row>
        <row r="34">
          <cell r="G34">
            <v>1</v>
          </cell>
          <cell r="J34">
            <v>20</v>
          </cell>
          <cell r="S34" t="e">
            <v>#VALUE!</v>
          </cell>
        </row>
        <row r="35">
          <cell r="G35">
            <v>1</v>
          </cell>
          <cell r="J35">
            <v>20</v>
          </cell>
          <cell r="S35" t="e">
            <v>#VALUE!</v>
          </cell>
        </row>
        <row r="36">
          <cell r="G36">
            <v>1</v>
          </cell>
          <cell r="J36">
            <v>20</v>
          </cell>
          <cell r="S36" t="e">
            <v>#VALUE!</v>
          </cell>
        </row>
        <row r="37">
          <cell r="G37">
            <v>1</v>
          </cell>
          <cell r="J37">
            <v>20</v>
          </cell>
          <cell r="S37" t="e">
            <v>#VALUE!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alc HMWDF &amp; LMWSDF"/>
      <sheetName val="Summary HMWDF &amp; LMWSDF"/>
    </sheetNames>
    <sheetDataSet>
      <sheetData sheetId="0"/>
      <sheetData sheetId="1">
        <row r="4">
          <cell r="S4" t="str">
            <v>Manual</v>
          </cell>
        </row>
        <row r="5">
          <cell r="S5" t="str">
            <v>Inline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xmlns="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xmlns="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4"/>
  <sheetViews>
    <sheetView topLeftCell="A34" zoomScaleNormal="100" workbookViewId="0">
      <selection activeCell="X54" sqref="X54"/>
    </sheetView>
  </sheetViews>
  <sheetFormatPr defaultColWidth="12.28515625" defaultRowHeight="15" x14ac:dyDescent="0.3"/>
  <cols>
    <col min="1" max="1" width="2.28515625" style="73" customWidth="1"/>
    <col min="2" max="2" width="1.7109375" style="73" customWidth="1"/>
    <col min="3" max="3" width="10.7109375" style="93" customWidth="1"/>
    <col min="4" max="7" width="10.7109375" style="73" customWidth="1"/>
    <col min="8" max="8" width="1.7109375" style="73" customWidth="1"/>
    <col min="9" max="13" width="10.7109375" style="73" customWidth="1"/>
    <col min="14" max="14" width="1.7109375" style="73" customWidth="1"/>
    <col min="15" max="20" width="10.7109375" style="73" customWidth="1"/>
    <col min="21" max="21" width="1.7109375" style="73" customWidth="1"/>
    <col min="22" max="16384" width="12.28515625" style="73"/>
  </cols>
  <sheetData>
    <row r="1" spans="1:21" ht="7.5" customHeight="1" x14ac:dyDescent="0.3">
      <c r="A1" s="71"/>
      <c r="B1" s="71"/>
      <c r="C1" s="72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21" ht="13.5" customHeight="1" x14ac:dyDescent="0.3">
      <c r="A2" s="34"/>
      <c r="B2" s="35"/>
      <c r="C2" s="36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63"/>
      <c r="P2" s="63"/>
      <c r="Q2" s="64"/>
      <c r="R2" s="64"/>
      <c r="S2" s="64"/>
      <c r="T2" s="64"/>
      <c r="U2" s="64"/>
    </row>
    <row r="3" spans="1:21" ht="27" customHeight="1" x14ac:dyDescent="0.3">
      <c r="A3" s="34"/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5"/>
      <c r="O3" s="63"/>
      <c r="P3" s="63"/>
      <c r="Q3" s="64"/>
      <c r="R3" s="64"/>
      <c r="S3" s="64"/>
      <c r="T3" s="64"/>
      <c r="U3" s="64"/>
    </row>
    <row r="4" spans="1:21" ht="27" customHeight="1" x14ac:dyDescent="0.3">
      <c r="A4" s="34"/>
      <c r="B4" s="35"/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5"/>
      <c r="O4" s="63"/>
      <c r="P4" s="63"/>
      <c r="Q4" s="64"/>
      <c r="R4" s="64"/>
      <c r="S4" s="64"/>
      <c r="T4" s="64"/>
      <c r="U4" s="64"/>
    </row>
    <row r="5" spans="1:21" ht="18" customHeight="1" x14ac:dyDescent="0.3">
      <c r="A5" s="34"/>
      <c r="B5" s="35"/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35"/>
      <c r="O5" s="63"/>
      <c r="P5" s="63"/>
      <c r="Q5" s="64"/>
      <c r="R5" s="64"/>
      <c r="S5" s="64"/>
      <c r="T5" s="64"/>
      <c r="U5" s="64"/>
    </row>
    <row r="6" spans="1:21" ht="45.75" customHeight="1" x14ac:dyDescent="0.3">
      <c r="A6" s="34"/>
      <c r="B6" s="35"/>
      <c r="C6" s="38"/>
      <c r="D6" s="31"/>
      <c r="E6" s="31"/>
      <c r="F6" s="31"/>
      <c r="G6" s="31"/>
      <c r="H6" s="31"/>
      <c r="I6" s="31"/>
      <c r="J6" s="31"/>
      <c r="K6" s="31"/>
      <c r="L6" s="31"/>
      <c r="M6" s="31"/>
      <c r="N6" s="35"/>
      <c r="O6" s="63"/>
      <c r="P6" s="63"/>
      <c r="Q6" s="64"/>
      <c r="R6" s="64"/>
      <c r="S6" s="64"/>
      <c r="T6" s="64"/>
      <c r="U6" s="64"/>
    </row>
    <row r="7" spans="1:21" s="71" customFormat="1" ht="42.75" customHeight="1" x14ac:dyDescent="0.4">
      <c r="A7" s="34"/>
      <c r="B7" s="35"/>
      <c r="C7" s="40" t="s">
        <v>17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35"/>
      <c r="O7" s="63"/>
      <c r="P7" s="63"/>
      <c r="Q7" s="63"/>
      <c r="R7" s="63"/>
      <c r="S7" s="63"/>
      <c r="T7" s="63"/>
      <c r="U7" s="63"/>
    </row>
    <row r="8" spans="1:21" s="71" customFormat="1" ht="36.75" customHeight="1" x14ac:dyDescent="0.3">
      <c r="A8" s="34"/>
      <c r="B8" s="35"/>
      <c r="C8" s="119" t="s">
        <v>30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35"/>
      <c r="O8" s="63"/>
      <c r="P8" s="63"/>
      <c r="Q8" s="63"/>
      <c r="R8" s="63"/>
      <c r="S8" s="63"/>
      <c r="T8" s="63"/>
      <c r="U8" s="63"/>
    </row>
    <row r="9" spans="1:21" s="71" customFormat="1" ht="21" x14ac:dyDescent="0.4">
      <c r="A9" s="34"/>
      <c r="B9" s="35"/>
      <c r="C9" s="40" t="s">
        <v>18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35"/>
      <c r="O9" s="63"/>
      <c r="P9" s="63"/>
      <c r="Q9" s="63"/>
      <c r="R9" s="63"/>
      <c r="S9" s="63"/>
      <c r="T9" s="63"/>
      <c r="U9" s="63"/>
    </row>
    <row r="10" spans="1:21" s="71" customFormat="1" ht="18" customHeight="1" x14ac:dyDescent="0.35">
      <c r="A10" s="34"/>
      <c r="B10" s="35"/>
      <c r="C10" s="43" t="s">
        <v>19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35"/>
      <c r="O10" s="63"/>
      <c r="P10" s="63"/>
      <c r="Q10" s="63"/>
      <c r="R10" s="63"/>
      <c r="S10" s="63"/>
      <c r="T10" s="63"/>
      <c r="U10" s="63"/>
    </row>
    <row r="11" spans="1:21" s="71" customFormat="1" ht="18" customHeight="1" x14ac:dyDescent="0.35">
      <c r="A11" s="34"/>
      <c r="B11" s="35"/>
      <c r="C11" s="43" t="s">
        <v>20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35"/>
      <c r="O11" s="63"/>
      <c r="P11" s="63"/>
      <c r="Q11" s="63"/>
      <c r="R11" s="63"/>
      <c r="S11" s="63"/>
      <c r="T11" s="63"/>
      <c r="U11" s="63"/>
    </row>
    <row r="12" spans="1:21" s="71" customFormat="1" ht="18" customHeight="1" x14ac:dyDescent="0.35">
      <c r="A12" s="34"/>
      <c r="B12" s="35"/>
      <c r="C12" s="43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35"/>
      <c r="O12" s="63"/>
      <c r="P12" s="63"/>
      <c r="Q12" s="63"/>
      <c r="R12" s="63"/>
      <c r="S12" s="63"/>
      <c r="T12" s="63"/>
      <c r="U12" s="63"/>
    </row>
    <row r="13" spans="1:21" s="71" customFormat="1" ht="18" customHeight="1" x14ac:dyDescent="0.35">
      <c r="A13" s="34"/>
      <c r="B13" s="35"/>
      <c r="C13" s="43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35"/>
      <c r="O13" s="63"/>
      <c r="P13" s="63"/>
      <c r="Q13" s="63"/>
      <c r="R13" s="63"/>
      <c r="S13" s="63"/>
      <c r="T13" s="63"/>
      <c r="U13" s="63"/>
    </row>
    <row r="14" spans="1:21" s="71" customFormat="1" ht="9" customHeight="1" x14ac:dyDescent="0.35">
      <c r="A14" s="34"/>
      <c r="B14" s="35"/>
      <c r="C14" s="43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35"/>
      <c r="O14" s="63"/>
      <c r="P14" s="63"/>
      <c r="Q14" s="63"/>
      <c r="R14" s="63"/>
      <c r="S14" s="63"/>
      <c r="T14" s="63"/>
      <c r="U14" s="63"/>
    </row>
    <row r="15" spans="1:21" s="71" customFormat="1" x14ac:dyDescent="0.3">
      <c r="A15" s="34"/>
      <c r="B15" s="35"/>
      <c r="C15" s="36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35"/>
      <c r="O15" s="63"/>
      <c r="P15" s="63"/>
      <c r="Q15" s="63"/>
      <c r="R15" s="63"/>
      <c r="S15" s="63"/>
      <c r="T15" s="63"/>
      <c r="U15" s="63"/>
    </row>
    <row r="16" spans="1:21" s="71" customFormat="1" ht="45.75" customHeight="1" x14ac:dyDescent="0.3">
      <c r="A16" s="34"/>
      <c r="B16" s="35"/>
      <c r="C16" s="36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35"/>
      <c r="O16" s="63"/>
      <c r="P16" s="63"/>
      <c r="Q16" s="63"/>
      <c r="R16" s="63"/>
      <c r="S16" s="63"/>
      <c r="T16" s="63"/>
      <c r="U16" s="63"/>
    </row>
    <row r="17" spans="1:25" s="71" customFormat="1" x14ac:dyDescent="0.3">
      <c r="A17" s="34"/>
      <c r="B17" s="3"/>
      <c r="C17" s="4"/>
      <c r="D17" s="94" t="s">
        <v>3</v>
      </c>
      <c r="E17" s="124"/>
      <c r="F17" s="124"/>
      <c r="G17" s="124"/>
      <c r="H17" s="124"/>
      <c r="I17" s="124"/>
      <c r="J17" s="124"/>
      <c r="K17" s="3"/>
      <c r="L17" s="13"/>
      <c r="M17" s="13"/>
      <c r="N17" s="13"/>
      <c r="O17" s="13"/>
      <c r="P17" s="13"/>
      <c r="Q17" s="13"/>
      <c r="R17" s="3"/>
      <c r="S17" s="2"/>
      <c r="T17" s="3"/>
      <c r="U17" s="96"/>
      <c r="V17" s="73"/>
    </row>
    <row r="18" spans="1:25" s="71" customFormat="1" ht="24" customHeight="1" x14ac:dyDescent="0.3">
      <c r="A18" s="34"/>
      <c r="B18" s="3"/>
      <c r="C18" s="3"/>
      <c r="D18" s="3"/>
      <c r="E18" s="3"/>
      <c r="F18" s="3"/>
      <c r="G18" s="3"/>
      <c r="H18" s="3"/>
      <c r="I18" s="1"/>
      <c r="J18" s="3"/>
      <c r="K18" s="15"/>
      <c r="L18" s="3"/>
      <c r="M18" s="3"/>
      <c r="N18" s="3"/>
      <c r="O18" s="3"/>
      <c r="P18" s="3"/>
      <c r="Q18" s="3"/>
      <c r="R18" s="3"/>
      <c r="S18" s="2"/>
      <c r="T18" s="3"/>
      <c r="U18" s="96"/>
      <c r="V18" s="73"/>
    </row>
    <row r="19" spans="1:25" s="71" customFormat="1" x14ac:dyDescent="0.3">
      <c r="A19" s="34"/>
      <c r="B19" s="3"/>
      <c r="C19" s="65"/>
      <c r="D19" s="110"/>
      <c r="E19" s="65"/>
      <c r="F19" s="65"/>
      <c r="G19" s="3"/>
      <c r="H19" s="2"/>
      <c r="I19" s="4" t="s">
        <v>4</v>
      </c>
      <c r="J19" s="1"/>
      <c r="K19" s="3"/>
      <c r="L19" s="3"/>
      <c r="M19" s="3"/>
      <c r="N19" s="3"/>
      <c r="O19" s="3"/>
      <c r="P19" s="3"/>
      <c r="Q19" s="3"/>
      <c r="R19" s="3"/>
      <c r="S19" s="2"/>
      <c r="T19" s="3"/>
      <c r="U19" s="96"/>
      <c r="V19" s="73"/>
    </row>
    <row r="20" spans="1:25" s="71" customFormat="1" ht="19.5" x14ac:dyDescent="0.4">
      <c r="A20" s="34"/>
      <c r="B20" s="3"/>
      <c r="C20" s="65"/>
      <c r="D20" s="111"/>
      <c r="E20" s="111"/>
      <c r="F20" s="111"/>
      <c r="G20" s="3"/>
      <c r="H20" s="2"/>
      <c r="I20" s="87" t="s">
        <v>1</v>
      </c>
      <c r="J20" s="87" t="s">
        <v>2</v>
      </c>
      <c r="K20" s="87" t="s">
        <v>10</v>
      </c>
      <c r="L20" s="87" t="s">
        <v>47</v>
      </c>
      <c r="M20" s="3"/>
      <c r="N20" s="3"/>
      <c r="O20" s="3"/>
      <c r="P20" s="3"/>
      <c r="Q20" s="3"/>
      <c r="R20" s="3"/>
      <c r="S20" s="2"/>
      <c r="T20" s="3"/>
      <c r="U20" s="96"/>
      <c r="V20" s="73"/>
    </row>
    <row r="21" spans="1:25" s="71" customFormat="1" x14ac:dyDescent="0.3">
      <c r="A21" s="34"/>
      <c r="B21" s="3"/>
      <c r="C21" s="65"/>
      <c r="D21" s="112"/>
      <c r="E21" s="112"/>
      <c r="F21" s="112"/>
      <c r="G21" s="3"/>
      <c r="H21" s="2">
        <v>1</v>
      </c>
      <c r="I21" s="14"/>
      <c r="J21" s="14"/>
      <c r="K21" s="14"/>
      <c r="L21" s="14"/>
      <c r="M21" s="3"/>
      <c r="N21" s="3"/>
      <c r="O21" s="3"/>
      <c r="P21" s="3"/>
      <c r="Q21" s="3"/>
      <c r="R21" s="3"/>
      <c r="S21" s="2"/>
      <c r="T21" s="3"/>
      <c r="U21" s="96"/>
      <c r="V21" s="73"/>
    </row>
    <row r="22" spans="1:25" s="71" customFormat="1" x14ac:dyDescent="0.3">
      <c r="A22" s="34"/>
      <c r="B22" s="3"/>
      <c r="C22" s="65"/>
      <c r="D22" s="112"/>
      <c r="E22" s="112"/>
      <c r="F22" s="112"/>
      <c r="G22" s="3"/>
      <c r="H22" s="2">
        <v>2</v>
      </c>
      <c r="I22" s="14"/>
      <c r="J22" s="14"/>
      <c r="K22" s="14"/>
      <c r="L22" s="14"/>
      <c r="M22" s="3"/>
      <c r="N22" s="3"/>
      <c r="O22" s="3"/>
      <c r="P22" s="3"/>
      <c r="Q22" s="3"/>
      <c r="R22" s="3"/>
      <c r="S22" s="2"/>
      <c r="T22" s="3"/>
      <c r="U22" s="96"/>
      <c r="V22" s="73"/>
    </row>
    <row r="23" spans="1:25" s="71" customFormat="1" x14ac:dyDescent="0.3">
      <c r="A23" s="34"/>
      <c r="B23" s="3"/>
      <c r="C23" s="65"/>
      <c r="D23" s="113"/>
      <c r="E23" s="113"/>
      <c r="F23" s="113"/>
      <c r="G23" s="3"/>
      <c r="H23" s="2"/>
      <c r="I23" s="19">
        <v>0</v>
      </c>
      <c r="J23" s="19">
        <v>0</v>
      </c>
      <c r="K23" s="19">
        <v>0</v>
      </c>
      <c r="L23" s="19">
        <v>0</v>
      </c>
      <c r="M23" s="3"/>
      <c r="N23" s="3"/>
      <c r="O23" s="3"/>
      <c r="P23" s="3"/>
      <c r="Q23" s="3"/>
      <c r="R23" s="3"/>
      <c r="S23" s="2"/>
      <c r="T23" s="3"/>
      <c r="U23" s="96"/>
      <c r="V23" s="73"/>
    </row>
    <row r="24" spans="1:25" s="71" customFormat="1" x14ac:dyDescent="0.3">
      <c r="A24" s="3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2"/>
      <c r="T24" s="3"/>
      <c r="U24" s="96"/>
      <c r="V24" s="73"/>
    </row>
    <row r="25" spans="1:25" s="71" customFormat="1" x14ac:dyDescent="0.3">
      <c r="A25" s="34"/>
      <c r="B25" s="3"/>
      <c r="C25" s="3"/>
      <c r="D25" s="3"/>
      <c r="E25" s="4" t="s">
        <v>39</v>
      </c>
      <c r="F25" s="3"/>
      <c r="G25" s="3"/>
      <c r="H25" s="3"/>
      <c r="I25" s="4" t="s">
        <v>5</v>
      </c>
      <c r="J25" s="4"/>
      <c r="K25" s="3"/>
      <c r="L25" s="3"/>
      <c r="M25" s="3"/>
      <c r="N25" s="3"/>
      <c r="O25" s="4" t="s">
        <v>41</v>
      </c>
      <c r="P25" s="4"/>
      <c r="Q25" s="4" t="s">
        <v>42</v>
      </c>
      <c r="R25" s="4" t="s">
        <v>43</v>
      </c>
      <c r="S25" s="4"/>
      <c r="T25" s="4"/>
      <c r="U25" s="65"/>
      <c r="V25" s="103"/>
      <c r="W25" s="103"/>
      <c r="X25" s="73"/>
      <c r="Y25" s="73"/>
    </row>
    <row r="26" spans="1:25" s="71" customFormat="1" ht="60.75" customHeight="1" x14ac:dyDescent="0.3">
      <c r="A26" s="34"/>
      <c r="B26" s="11"/>
      <c r="C26" s="9"/>
      <c r="D26" s="88" t="s">
        <v>0</v>
      </c>
      <c r="E26" s="88" t="s">
        <v>40</v>
      </c>
      <c r="F26" s="88" t="s">
        <v>45</v>
      </c>
      <c r="G26" s="91" t="s">
        <v>38</v>
      </c>
      <c r="H26" s="89"/>
      <c r="I26" s="87" t="s">
        <v>1</v>
      </c>
      <c r="J26" s="87" t="s">
        <v>2</v>
      </c>
      <c r="K26" s="87" t="s">
        <v>10</v>
      </c>
      <c r="L26" s="87" t="s">
        <v>47</v>
      </c>
      <c r="M26" s="88" t="s">
        <v>6</v>
      </c>
      <c r="N26" s="89"/>
      <c r="O26" s="88" t="s">
        <v>11</v>
      </c>
      <c r="P26" s="98" t="s">
        <v>44</v>
      </c>
      <c r="Q26" s="91" t="s">
        <v>14</v>
      </c>
      <c r="R26" s="91" t="s">
        <v>34</v>
      </c>
      <c r="S26" s="91" t="s">
        <v>15</v>
      </c>
      <c r="T26" s="91" t="s">
        <v>37</v>
      </c>
      <c r="U26" s="63"/>
    </row>
    <row r="27" spans="1:25" s="71" customFormat="1" x14ac:dyDescent="0.3">
      <c r="A27" s="34"/>
      <c r="B27" s="3"/>
      <c r="C27" s="125">
        <v>1</v>
      </c>
      <c r="D27" s="99"/>
      <c r="E27" s="22"/>
      <c r="F27" s="104">
        <v>0.5</v>
      </c>
      <c r="G27" s="22">
        <v>20.5</v>
      </c>
      <c r="H27" s="5"/>
      <c r="I27" s="21"/>
      <c r="J27" s="21"/>
      <c r="K27" s="21"/>
      <c r="L27" s="22"/>
      <c r="M27" s="22">
        <v>0.1</v>
      </c>
      <c r="N27" s="5"/>
      <c r="O27" s="20" t="s">
        <v>46</v>
      </c>
      <c r="P27" s="25"/>
      <c r="Q27" s="28"/>
      <c r="R27" s="28"/>
      <c r="S27" s="22"/>
      <c r="T27" s="33"/>
      <c r="U27" s="63"/>
    </row>
    <row r="28" spans="1:25" s="71" customFormat="1" x14ac:dyDescent="0.3">
      <c r="A28" s="34"/>
      <c r="B28" s="3"/>
      <c r="C28" s="126"/>
      <c r="D28" s="100"/>
      <c r="E28" s="95"/>
      <c r="F28" s="75"/>
      <c r="G28" s="95"/>
      <c r="H28" s="5"/>
      <c r="I28" s="75"/>
      <c r="J28" s="75"/>
      <c r="K28" s="75"/>
      <c r="L28" s="75"/>
      <c r="M28" s="75"/>
      <c r="N28" s="5"/>
      <c r="O28" s="75" t="s">
        <v>12</v>
      </c>
      <c r="P28" s="77"/>
      <c r="Q28" s="79"/>
      <c r="R28" s="79"/>
      <c r="S28" s="75"/>
      <c r="T28" s="80"/>
      <c r="U28" s="63"/>
    </row>
    <row r="29" spans="1:25" s="71" customFormat="1" x14ac:dyDescent="0.3">
      <c r="A29" s="34"/>
      <c r="B29" s="3"/>
      <c r="C29" s="126"/>
      <c r="D29" s="100"/>
      <c r="E29" s="95"/>
      <c r="F29" s="75"/>
      <c r="G29" s="95"/>
      <c r="H29" s="5"/>
      <c r="I29" s="75"/>
      <c r="J29" s="75"/>
      <c r="K29" s="75"/>
      <c r="L29" s="75"/>
      <c r="M29" s="75"/>
      <c r="N29" s="5"/>
      <c r="O29" s="75" t="s">
        <v>13</v>
      </c>
      <c r="P29" s="77"/>
      <c r="Q29" s="79"/>
      <c r="R29" s="79"/>
      <c r="S29" s="75"/>
      <c r="T29" s="80"/>
      <c r="U29" s="63"/>
    </row>
    <row r="30" spans="1:25" s="71" customFormat="1" x14ac:dyDescent="0.3">
      <c r="A30" s="34"/>
      <c r="B30" s="3"/>
      <c r="C30" s="127"/>
      <c r="D30" s="101"/>
      <c r="E30" s="102"/>
      <c r="F30" s="23"/>
      <c r="G30" s="102"/>
      <c r="H30" s="5"/>
      <c r="I30" s="23"/>
      <c r="J30" s="23"/>
      <c r="K30" s="23"/>
      <c r="L30" s="23"/>
      <c r="M30" s="23"/>
      <c r="N30" s="5"/>
      <c r="O30" s="23" t="s">
        <v>35</v>
      </c>
      <c r="P30" s="27"/>
      <c r="Q30" s="29"/>
      <c r="R30" s="29"/>
      <c r="S30" s="23"/>
      <c r="T30" s="84"/>
      <c r="U30" s="63"/>
    </row>
    <row r="31" spans="1:25" s="71" customFormat="1" x14ac:dyDescent="0.3">
      <c r="A31" s="34"/>
      <c r="B31" s="35"/>
      <c r="C31" s="36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35"/>
      <c r="O31" s="63"/>
      <c r="P31" s="63"/>
      <c r="Q31" s="63"/>
      <c r="R31" s="63"/>
      <c r="S31" s="63"/>
      <c r="T31" s="63"/>
      <c r="U31" s="63"/>
    </row>
    <row r="32" spans="1:25" s="71" customFormat="1" x14ac:dyDescent="0.3">
      <c r="A32" s="34"/>
      <c r="B32" s="35"/>
      <c r="C32" s="36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35"/>
      <c r="O32" s="63"/>
      <c r="P32" s="63"/>
      <c r="Q32" s="63"/>
      <c r="R32" s="63"/>
      <c r="S32" s="63"/>
      <c r="T32" s="63"/>
      <c r="U32" s="63"/>
    </row>
    <row r="33" spans="1:21" s="71" customFormat="1" x14ac:dyDescent="0.3">
      <c r="A33" s="34"/>
      <c r="B33" s="35"/>
      <c r="C33" s="36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35"/>
      <c r="O33" s="63"/>
      <c r="P33" s="63"/>
      <c r="Q33" s="63"/>
      <c r="R33" s="63"/>
      <c r="S33" s="63"/>
      <c r="T33" s="63"/>
      <c r="U33" s="63"/>
    </row>
    <row r="34" spans="1:21" s="71" customFormat="1" x14ac:dyDescent="0.3">
      <c r="A34" s="34"/>
      <c r="B34" s="35"/>
      <c r="C34" s="36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35"/>
      <c r="O34" s="63"/>
      <c r="P34" s="63"/>
      <c r="Q34" s="63"/>
      <c r="R34" s="63"/>
      <c r="S34" s="63"/>
      <c r="T34" s="63"/>
      <c r="U34" s="63"/>
    </row>
    <row r="35" spans="1:21" s="71" customFormat="1" x14ac:dyDescent="0.3">
      <c r="A35" s="34"/>
      <c r="B35" s="35"/>
      <c r="C35" s="36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35"/>
      <c r="O35" s="63"/>
      <c r="P35" s="63"/>
      <c r="Q35" s="63"/>
      <c r="R35" s="63"/>
      <c r="S35" s="63"/>
      <c r="T35" s="63"/>
      <c r="U35" s="63"/>
    </row>
    <row r="36" spans="1:21" s="71" customFormat="1" x14ac:dyDescent="0.3">
      <c r="A36" s="34"/>
      <c r="B36" s="35"/>
      <c r="C36" s="36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35"/>
      <c r="O36" s="63"/>
      <c r="P36" s="63"/>
      <c r="Q36" s="63"/>
      <c r="R36" s="63"/>
      <c r="S36" s="63"/>
      <c r="T36" s="63"/>
      <c r="U36" s="63"/>
    </row>
    <row r="37" spans="1:21" s="71" customFormat="1" x14ac:dyDescent="0.3">
      <c r="A37" s="34"/>
      <c r="B37" s="35"/>
      <c r="C37" s="36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35"/>
      <c r="O37" s="63"/>
      <c r="P37" s="63"/>
      <c r="Q37" s="63"/>
      <c r="R37" s="63"/>
      <c r="S37" s="63"/>
      <c r="T37" s="63"/>
      <c r="U37" s="63"/>
    </row>
    <row r="38" spans="1:21" s="71" customFormat="1" x14ac:dyDescent="0.3">
      <c r="A38" s="34"/>
      <c r="B38" s="35"/>
      <c r="C38" s="36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35"/>
      <c r="O38" s="63"/>
      <c r="P38" s="63"/>
      <c r="Q38" s="63"/>
      <c r="R38" s="63"/>
      <c r="S38" s="63"/>
      <c r="T38" s="63"/>
      <c r="U38" s="63"/>
    </row>
    <row r="39" spans="1:21" s="71" customFormat="1" x14ac:dyDescent="0.3">
      <c r="A39" s="34"/>
      <c r="B39" s="35"/>
      <c r="C39" s="36"/>
      <c r="D39" s="44"/>
      <c r="E39" s="44"/>
      <c r="F39" s="44"/>
      <c r="G39" s="44"/>
      <c r="H39" s="44" t="s">
        <v>31</v>
      </c>
      <c r="I39" s="44"/>
      <c r="J39" s="44"/>
      <c r="K39" s="44"/>
      <c r="L39" s="44"/>
      <c r="M39" s="44"/>
      <c r="N39" s="35"/>
      <c r="O39" s="63"/>
      <c r="P39" s="63"/>
      <c r="Q39" s="63"/>
      <c r="R39" s="63"/>
      <c r="S39" s="63"/>
      <c r="T39" s="63"/>
      <c r="U39" s="63"/>
    </row>
    <row r="40" spans="1:21" s="71" customFormat="1" x14ac:dyDescent="0.3">
      <c r="A40" s="34"/>
      <c r="B40" s="35"/>
      <c r="C40" s="36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35"/>
      <c r="O40" s="63"/>
      <c r="P40" s="63"/>
      <c r="Q40" s="63"/>
      <c r="R40" s="63"/>
      <c r="S40" s="63"/>
      <c r="T40" s="63"/>
      <c r="U40" s="63"/>
    </row>
    <row r="41" spans="1:21" s="71" customFormat="1" x14ac:dyDescent="0.3">
      <c r="A41" s="34"/>
      <c r="B41" s="35"/>
      <c r="C41" s="36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35"/>
      <c r="O41" s="63"/>
      <c r="P41" s="63"/>
      <c r="Q41" s="63"/>
      <c r="R41" s="63"/>
      <c r="S41" s="63"/>
      <c r="T41" s="63"/>
      <c r="U41" s="63"/>
    </row>
    <row r="42" spans="1:21" s="71" customFormat="1" ht="28.5" customHeight="1" x14ac:dyDescent="0.3">
      <c r="A42" s="34"/>
      <c r="B42" s="35"/>
      <c r="C42" s="36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35"/>
      <c r="O42" s="63"/>
      <c r="P42" s="63"/>
      <c r="Q42" s="63"/>
      <c r="R42" s="63"/>
      <c r="S42" s="63"/>
      <c r="T42" s="63"/>
      <c r="U42" s="63"/>
    </row>
    <row r="43" spans="1:21" s="71" customFormat="1" ht="16.5" customHeight="1" x14ac:dyDescent="0.4">
      <c r="A43" s="34"/>
      <c r="B43" s="35"/>
      <c r="C43" s="45" t="s">
        <v>21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35"/>
      <c r="O43" s="63"/>
      <c r="P43" s="63"/>
      <c r="Q43" s="63"/>
      <c r="R43" s="63"/>
      <c r="S43" s="63"/>
      <c r="T43" s="63"/>
      <c r="U43" s="63"/>
    </row>
    <row r="44" spans="1:21" s="70" customFormat="1" ht="24.75" customHeight="1" x14ac:dyDescent="0.35">
      <c r="A44" s="47"/>
      <c r="B44" s="48"/>
      <c r="C44" s="49" t="s">
        <v>22</v>
      </c>
      <c r="D44" s="50"/>
      <c r="E44" s="50"/>
      <c r="F44" s="50"/>
      <c r="G44" s="50"/>
      <c r="H44" s="51"/>
      <c r="I44" s="50"/>
      <c r="J44" s="50"/>
      <c r="K44" s="50"/>
      <c r="L44" s="50"/>
      <c r="M44" s="50"/>
      <c r="N44" s="48"/>
      <c r="O44" s="66"/>
      <c r="P44" s="67"/>
      <c r="Q44" s="67"/>
      <c r="R44" s="67"/>
      <c r="S44" s="67"/>
      <c r="T44" s="67"/>
      <c r="U44" s="67"/>
    </row>
    <row r="45" spans="1:21" s="74" customFormat="1" ht="24" customHeight="1" x14ac:dyDescent="0.35">
      <c r="A45" s="47"/>
      <c r="B45" s="48"/>
      <c r="C45" s="121" t="s">
        <v>23</v>
      </c>
      <c r="D45" s="122"/>
      <c r="E45" s="123"/>
      <c r="F45" s="123"/>
      <c r="G45" s="52"/>
      <c r="H45" s="50"/>
      <c r="I45" s="52"/>
      <c r="J45" s="52"/>
      <c r="K45" s="52"/>
      <c r="L45" s="52"/>
      <c r="M45" s="52"/>
      <c r="N45" s="53"/>
      <c r="O45" s="68"/>
      <c r="P45" s="67"/>
      <c r="Q45" s="69"/>
      <c r="R45" s="69"/>
      <c r="S45" s="69"/>
      <c r="T45" s="69"/>
      <c r="U45" s="69"/>
    </row>
    <row r="46" spans="1:21" s="74" customFormat="1" ht="36" customHeight="1" x14ac:dyDescent="0.3">
      <c r="A46" s="47"/>
      <c r="B46" s="48"/>
      <c r="C46" s="122"/>
      <c r="D46" s="122"/>
      <c r="E46" s="123"/>
      <c r="F46" s="123"/>
      <c r="G46" s="54"/>
      <c r="H46" s="58" t="s">
        <v>24</v>
      </c>
      <c r="I46" s="52"/>
      <c r="J46" s="52"/>
      <c r="K46" s="52"/>
      <c r="L46" s="58"/>
      <c r="M46" s="58"/>
      <c r="N46" s="53"/>
      <c r="O46" s="67"/>
      <c r="P46" s="69"/>
      <c r="Q46" s="69"/>
      <c r="R46" s="69"/>
      <c r="S46" s="69"/>
      <c r="T46" s="69"/>
      <c r="U46" s="69"/>
    </row>
    <row r="47" spans="1:21" s="74" customFormat="1" ht="30.75" customHeight="1" x14ac:dyDescent="0.35">
      <c r="A47" s="47"/>
      <c r="B47" s="48"/>
      <c r="C47" s="55" t="s">
        <v>25</v>
      </c>
      <c r="D47" s="55"/>
      <c r="E47" s="55"/>
      <c r="F47" s="55"/>
      <c r="G47" s="54"/>
      <c r="H47" s="56"/>
      <c r="I47" s="55"/>
      <c r="J47" s="55"/>
      <c r="K47" s="55"/>
      <c r="L47" s="56"/>
      <c r="M47" s="56"/>
      <c r="N47" s="53"/>
      <c r="O47" s="67"/>
      <c r="P47" s="69"/>
      <c r="Q47" s="69"/>
      <c r="R47" s="69"/>
      <c r="S47" s="69"/>
      <c r="T47" s="69"/>
      <c r="U47" s="69"/>
    </row>
    <row r="48" spans="1:21" s="74" customFormat="1" ht="16.5" customHeight="1" x14ac:dyDescent="0.35">
      <c r="A48" s="47"/>
      <c r="B48" s="48"/>
      <c r="C48" s="57" t="s">
        <v>26</v>
      </c>
      <c r="D48" s="55"/>
      <c r="E48" s="55"/>
      <c r="F48" s="55"/>
      <c r="G48" s="54"/>
      <c r="H48" s="58" t="s">
        <v>32</v>
      </c>
      <c r="I48" s="55"/>
      <c r="J48" s="55"/>
      <c r="K48" s="55"/>
      <c r="L48" s="58"/>
      <c r="M48" s="58"/>
      <c r="N48" s="53"/>
      <c r="O48" s="67"/>
      <c r="P48" s="69"/>
      <c r="Q48" s="69"/>
      <c r="R48" s="69"/>
      <c r="S48" s="69"/>
      <c r="T48" s="69"/>
      <c r="U48" s="69"/>
    </row>
    <row r="49" spans="1:21" s="74" customFormat="1" ht="16.5" customHeight="1" x14ac:dyDescent="0.35">
      <c r="A49" s="47"/>
      <c r="B49" s="48"/>
      <c r="C49" s="59" t="s">
        <v>27</v>
      </c>
      <c r="D49" s="55"/>
      <c r="E49" s="55"/>
      <c r="F49" s="55"/>
      <c r="G49" s="54"/>
      <c r="H49" s="58" t="s">
        <v>33</v>
      </c>
      <c r="I49" s="55"/>
      <c r="J49" s="55"/>
      <c r="K49" s="55"/>
      <c r="L49" s="58"/>
      <c r="M49" s="58"/>
      <c r="N49" s="53"/>
      <c r="O49" s="67"/>
      <c r="P49" s="69"/>
      <c r="Q49" s="69"/>
      <c r="R49" s="69"/>
      <c r="S49" s="69"/>
      <c r="T49" s="69"/>
      <c r="U49" s="69"/>
    </row>
    <row r="50" spans="1:21" ht="16.5" customHeight="1" x14ac:dyDescent="0.35">
      <c r="A50" s="47"/>
      <c r="B50" s="48"/>
      <c r="C50" s="59" t="s">
        <v>28</v>
      </c>
      <c r="D50" s="43"/>
      <c r="E50" s="43"/>
      <c r="F50" s="43"/>
      <c r="G50" s="31"/>
      <c r="H50" s="58" t="s">
        <v>29</v>
      </c>
      <c r="I50" s="43"/>
      <c r="J50" s="43"/>
      <c r="K50" s="43"/>
      <c r="L50" s="58"/>
      <c r="M50" s="58"/>
      <c r="N50" s="53"/>
      <c r="O50" s="67"/>
      <c r="P50" s="64"/>
      <c r="Q50" s="64"/>
      <c r="R50" s="64"/>
      <c r="S50" s="64"/>
      <c r="T50" s="64"/>
      <c r="U50" s="64"/>
    </row>
    <row r="51" spans="1:21" ht="16.5" customHeight="1" x14ac:dyDescent="0.35">
      <c r="A51" s="47"/>
      <c r="B51" s="48"/>
      <c r="C51" s="59"/>
      <c r="D51" s="43"/>
      <c r="E51" s="43"/>
      <c r="F51" s="43"/>
      <c r="G51" s="31"/>
      <c r="H51" s="43"/>
      <c r="I51" s="43"/>
      <c r="J51" s="43"/>
      <c r="K51" s="43"/>
      <c r="L51" s="60"/>
      <c r="M51" s="60"/>
      <c r="N51" s="53"/>
      <c r="O51" s="67"/>
      <c r="P51" s="64"/>
      <c r="Q51" s="59"/>
      <c r="R51" s="64"/>
      <c r="S51" s="59" t="s">
        <v>54</v>
      </c>
      <c r="T51" s="64"/>
      <c r="U51" s="64"/>
    </row>
    <row r="52" spans="1:21" ht="16.5" customHeight="1" x14ac:dyDescent="0.35">
      <c r="A52" s="47"/>
      <c r="B52" s="48"/>
      <c r="C52" s="59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53"/>
      <c r="O52" s="68"/>
      <c r="P52" s="67"/>
      <c r="Q52" s="64"/>
      <c r="R52" s="64"/>
      <c r="S52" s="64"/>
      <c r="T52" s="64"/>
      <c r="U52" s="64"/>
    </row>
    <row r="53" spans="1:21" s="70" customFormat="1" ht="9" customHeight="1" x14ac:dyDescent="0.35">
      <c r="A53" s="47"/>
      <c r="B53" s="48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48"/>
      <c r="O53" s="66"/>
      <c r="P53" s="67"/>
      <c r="Q53" s="67"/>
      <c r="R53" s="67"/>
      <c r="S53" s="67"/>
      <c r="T53" s="67"/>
      <c r="U53" s="67"/>
    </row>
    <row r="54" spans="1:21" s="70" customFormat="1" ht="399.75" customHeight="1" x14ac:dyDescent="0.3"/>
  </sheetData>
  <sheetProtection algorithmName="SHA-512" hashValue="upy5IXsWyuolw+Hgv3DSHQwMTixqvMppa+90x6MrDWy9rFaCBzSMzSaZuJ9ojKi/s+aFxX98ZQmBQw2RGfht8g==" saltValue="XqzSOxp9mfGxkD6j4FUNyw==" spinCount="100000" sheet="1" objects="1" scenarios="1"/>
  <mergeCells count="4">
    <mergeCell ref="C8:M8"/>
    <mergeCell ref="C45:F46"/>
    <mergeCell ref="E17:J17"/>
    <mergeCell ref="C27:C30"/>
  </mergeCells>
  <dataValidations count="3">
    <dataValidation allowBlank="1" sqref="D31:G44 D47:F52 C49:C52 C47 H31:H43 C31:C43 H47 L47:M47 H51 B31:B65536 W1:Y24 Z1:IV25 N1:V16 A1:A1048576 B1:C16 N31:IV65536 U26:IV30 D9:M16 D1:M7 C54:M65536 G52:M52 I31:M44 I47:K51" xr:uid="{00000000-0002-0000-0000-000000000000}"/>
    <dataValidation type="decimal" allowBlank="1" showErrorMessage="1" error="Enter numeric values only" sqref="D21:F23 D28:E30 E27:G30 R27:S30 I27:M30 I21:L23" xr:uid="{00000000-0002-0000-0000-000001000000}">
      <formula1>0</formula1>
      <formula2>10000</formula2>
    </dataValidation>
    <dataValidation allowBlank="1" showInputMessage="1" sqref="F26:G26" xr:uid="{00000000-0002-0000-0000-000002000000}"/>
  </dataValidations>
  <hyperlinks>
    <hyperlink ref="H50" r:id="rId1" display="mailto:info@megazyme.com" xr:uid="{00000000-0004-0000-0000-000000000000}"/>
    <hyperlink ref="H46" r:id="rId2" display="http://www.megazyme.com/" xr:uid="{00000000-0004-0000-0000-000001000000}"/>
    <hyperlink ref="H49" r:id="rId3" xr:uid="{00000000-0004-0000-0000-000002000000}"/>
    <hyperlink ref="H48" r:id="rId4" xr:uid="{00000000-0004-0000-0000-000003000000}"/>
  </hyperlinks>
  <pageMargins left="0.7" right="0.7" top="0.75" bottom="0.75" header="0.3" footer="0.3"/>
  <pageSetup paperSize="9" scale="53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14"/>
  <sheetViews>
    <sheetView tabSelected="1" zoomScaleNormal="100" workbookViewId="0">
      <selection activeCell="O8" sqref="O8"/>
    </sheetView>
  </sheetViews>
  <sheetFormatPr defaultColWidth="12.28515625" defaultRowHeight="15" x14ac:dyDescent="0.3"/>
  <cols>
    <col min="1" max="1" width="0.85546875" style="85" customWidth="1"/>
    <col min="2" max="2" width="0.7109375" style="85" customWidth="1"/>
    <col min="3" max="3" width="3.42578125" style="85" customWidth="1"/>
    <col min="4" max="4" width="14.7109375" style="85" customWidth="1"/>
    <col min="5" max="7" width="10" style="85" customWidth="1"/>
    <col min="8" max="8" width="1.7109375" style="85" customWidth="1"/>
    <col min="9" max="13" width="10" style="85" customWidth="1"/>
    <col min="14" max="14" width="1.7109375" style="85" customWidth="1"/>
    <col min="15" max="15" width="10.7109375" style="85" customWidth="1"/>
    <col min="16" max="16" width="10" style="85" hidden="1" customWidth="1"/>
    <col min="17" max="17" width="10" style="85" customWidth="1"/>
    <col min="18" max="19" width="10" style="85" hidden="1" customWidth="1"/>
    <col min="20" max="20" width="10" style="85" customWidth="1"/>
    <col min="21" max="21" width="10" style="85" hidden="1" customWidth="1"/>
    <col min="22" max="23" width="10" style="85" customWidth="1"/>
    <col min="24" max="24" width="10" style="85" hidden="1" customWidth="1"/>
    <col min="25" max="25" width="10" style="85" customWidth="1"/>
    <col min="26" max="26" width="1.7109375" style="85" customWidth="1"/>
    <col min="27" max="16384" width="12.28515625" style="85"/>
  </cols>
  <sheetData>
    <row r="1" spans="1:26" s="6" customFormat="1" ht="7.7" customHeight="1" x14ac:dyDescent="0.3">
      <c r="A1" s="7"/>
      <c r="B1" s="7"/>
      <c r="C1" s="7"/>
      <c r="D1" s="7"/>
      <c r="E1" s="7"/>
      <c r="F1" s="7"/>
      <c r="G1" s="7"/>
      <c r="H1" s="7"/>
      <c r="J1" s="7"/>
      <c r="M1" s="7"/>
    </row>
    <row r="2" spans="1:26" s="6" customFormat="1" ht="142.5" customHeight="1" x14ac:dyDescent="0.3">
      <c r="A2" s="7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3"/>
      <c r="V2" s="2"/>
      <c r="W2" s="2"/>
      <c r="X2" s="31"/>
      <c r="Y2" s="31"/>
      <c r="Z2" s="96"/>
    </row>
    <row r="3" spans="1:26" s="6" customFormat="1" ht="36" customHeight="1" x14ac:dyDescent="0.3">
      <c r="A3" s="7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"/>
      <c r="U3" s="3"/>
      <c r="V3" s="2"/>
      <c r="W3" s="2"/>
      <c r="X3" s="31"/>
      <c r="Y3" s="31"/>
      <c r="Z3" s="96"/>
    </row>
    <row r="4" spans="1:26" s="6" customFormat="1" x14ac:dyDescent="0.3">
      <c r="A4" s="7"/>
      <c r="B4" s="3"/>
      <c r="C4" s="3"/>
      <c r="D4" s="4" t="s">
        <v>3</v>
      </c>
      <c r="E4" s="131" t="s">
        <v>49</v>
      </c>
      <c r="F4" s="132"/>
      <c r="G4" s="132"/>
      <c r="H4" s="132"/>
      <c r="I4" s="132"/>
      <c r="J4" s="132"/>
      <c r="K4" s="132"/>
      <c r="L4" s="132"/>
      <c r="M4" s="133"/>
      <c r="N4" s="13"/>
      <c r="O4" s="13"/>
      <c r="P4" s="13"/>
      <c r="Q4" s="13"/>
      <c r="R4" s="13"/>
      <c r="S4" s="3"/>
      <c r="T4" s="2"/>
      <c r="U4" s="3"/>
      <c r="V4" s="2"/>
      <c r="W4" s="2"/>
      <c r="X4" s="31"/>
      <c r="Y4" s="31"/>
      <c r="Z4" s="96"/>
    </row>
    <row r="5" spans="1:26" s="6" customFormat="1" ht="15.2" customHeight="1" x14ac:dyDescent="0.3">
      <c r="A5" s="7"/>
      <c r="B5" s="3"/>
      <c r="C5" s="3"/>
      <c r="D5" s="65"/>
      <c r="E5" s="65"/>
      <c r="F5" s="65"/>
      <c r="G5" s="65"/>
      <c r="H5" s="3"/>
      <c r="I5" s="3"/>
      <c r="J5" s="3"/>
      <c r="K5" s="96"/>
      <c r="L5" s="1"/>
      <c r="M5" s="3"/>
      <c r="N5" s="3"/>
      <c r="O5" s="3"/>
      <c r="P5" s="3"/>
      <c r="Q5" s="3"/>
      <c r="R5" s="3"/>
      <c r="S5" s="3"/>
      <c r="T5" s="2"/>
      <c r="U5" s="8"/>
      <c r="V5" s="2"/>
      <c r="W5" s="2"/>
      <c r="X5" s="31"/>
      <c r="Y5" s="31"/>
      <c r="Z5" s="96"/>
    </row>
    <row r="6" spans="1:26" s="6" customFormat="1" ht="15.2" customHeight="1" x14ac:dyDescent="0.3">
      <c r="A6" s="7"/>
      <c r="B6" s="3"/>
      <c r="C6" s="3"/>
      <c r="D6" s="65"/>
      <c r="E6" s="65"/>
      <c r="F6" s="65"/>
      <c r="G6" s="65"/>
      <c r="H6" s="2"/>
      <c r="I6" s="4" t="s">
        <v>4</v>
      </c>
      <c r="J6" s="1"/>
      <c r="K6" s="3"/>
      <c r="L6" s="3"/>
      <c r="M6" s="3"/>
      <c r="N6" s="3"/>
      <c r="O6" s="3"/>
      <c r="P6" s="3"/>
      <c r="Q6" s="3"/>
      <c r="R6" s="3"/>
      <c r="S6" s="3"/>
      <c r="T6" s="2"/>
      <c r="U6" s="8"/>
      <c r="V6" s="2"/>
      <c r="W6" s="2"/>
      <c r="X6" s="31"/>
      <c r="Y6" s="31"/>
      <c r="Z6" s="96"/>
    </row>
    <row r="7" spans="1:26" s="6" customFormat="1" ht="15.2" customHeight="1" x14ac:dyDescent="0.3">
      <c r="A7" s="7"/>
      <c r="B7" s="3"/>
      <c r="C7" s="3"/>
      <c r="D7" s="65"/>
      <c r="E7" s="65"/>
      <c r="F7" s="65"/>
      <c r="G7" s="65"/>
      <c r="H7" s="2"/>
      <c r="I7" s="87" t="s">
        <v>1</v>
      </c>
      <c r="J7" s="87" t="s">
        <v>2</v>
      </c>
      <c r="K7" s="87" t="s">
        <v>10</v>
      </c>
      <c r="L7" s="87" t="s">
        <v>47</v>
      </c>
      <c r="M7" s="3"/>
      <c r="N7" s="3"/>
      <c r="O7" s="3"/>
      <c r="P7" s="3"/>
      <c r="Q7" s="3"/>
      <c r="R7" s="3"/>
      <c r="S7" s="3"/>
      <c r="T7" s="2"/>
      <c r="U7" s="8"/>
      <c r="V7" s="2"/>
      <c r="W7" s="2"/>
      <c r="X7" s="31"/>
      <c r="Y7" s="31"/>
      <c r="Z7" s="96"/>
    </row>
    <row r="8" spans="1:26" s="6" customFormat="1" ht="15.2" customHeight="1" x14ac:dyDescent="0.3">
      <c r="A8" s="7"/>
      <c r="B8" s="3"/>
      <c r="C8" s="3"/>
      <c r="D8" s="65"/>
      <c r="E8" s="65"/>
      <c r="F8" s="65"/>
      <c r="G8" s="65"/>
      <c r="H8" s="2">
        <v>1</v>
      </c>
      <c r="I8" s="14"/>
      <c r="J8" s="14"/>
      <c r="K8" s="14"/>
      <c r="L8" s="14"/>
      <c r="M8" s="3"/>
      <c r="N8" s="3"/>
      <c r="O8" s="3"/>
      <c r="P8" s="3"/>
      <c r="Q8" s="3"/>
      <c r="R8" s="3"/>
      <c r="S8" s="3"/>
      <c r="T8" s="2"/>
      <c r="U8" s="8"/>
      <c r="V8" s="2"/>
      <c r="W8" s="2"/>
      <c r="X8" s="31"/>
      <c r="Y8" s="31"/>
      <c r="Z8" s="96"/>
    </row>
    <row r="9" spans="1:26" s="6" customFormat="1" ht="15.2" customHeight="1" x14ac:dyDescent="0.3">
      <c r="A9" s="7"/>
      <c r="B9" s="3"/>
      <c r="C9" s="3"/>
      <c r="D9" s="65"/>
      <c r="E9" s="65"/>
      <c r="F9" s="65"/>
      <c r="G9" s="65"/>
      <c r="H9" s="2">
        <v>2</v>
      </c>
      <c r="I9" s="14"/>
      <c r="J9" s="14"/>
      <c r="K9" s="14"/>
      <c r="L9" s="14"/>
      <c r="M9" s="3"/>
      <c r="N9" s="3"/>
      <c r="O9" s="3"/>
      <c r="P9" s="3"/>
      <c r="Q9" s="3"/>
      <c r="R9" s="3"/>
      <c r="S9" s="3"/>
      <c r="T9" s="2"/>
      <c r="U9" s="8"/>
      <c r="V9" s="2"/>
      <c r="W9" s="2"/>
      <c r="X9" s="31"/>
      <c r="Y9" s="31"/>
      <c r="Z9" s="96"/>
    </row>
    <row r="10" spans="1:26" s="6" customFormat="1" ht="15.2" customHeight="1" x14ac:dyDescent="0.3">
      <c r="A10" s="7"/>
      <c r="B10" s="3"/>
      <c r="C10" s="3"/>
      <c r="D10" s="65"/>
      <c r="E10" s="65"/>
      <c r="F10" s="65"/>
      <c r="G10" s="65"/>
      <c r="H10" s="2"/>
      <c r="I10" s="19">
        <f>IF(COUNT(I8:I9)=0,0,(IF(A1_blank_1=0,0.0000001,A1_blank_1)+IF(A1_blank_2=0,0.0000001,A1_blank_2))/COUNT(I8:I9))</f>
        <v>0</v>
      </c>
      <c r="J10" s="19">
        <f xml:space="preserve"> IF(COUNT(J8:J9)=0,0,(IF(A2_blank_1=0,0.0000001,A2_blank_1)+IF(A2_blank_2=0,0.0000001,A2_blank_2))/COUNT(J8:J9))</f>
        <v>0</v>
      </c>
      <c r="K10" s="19">
        <f xml:space="preserve"> IF(COUNT(K8:K9)=0,0,(IF(A3_blank_1=0,0.0000001,A3_blank_1)+IF(A3_blank_2=0,0.0000001,A3_blank_2))/COUNT(K8:K9))</f>
        <v>0</v>
      </c>
      <c r="L10" s="19">
        <f xml:space="preserve"> IF(COUNT(L8:L9)=0,0,(IF(L8=0,0.0000001,L8)+IF(L9=0,0.0000001,L9))/COUNT(L8:L9))</f>
        <v>0</v>
      </c>
      <c r="M10" s="3"/>
      <c r="N10" s="3"/>
      <c r="O10" s="3"/>
      <c r="P10" s="3"/>
      <c r="Q10" s="3"/>
      <c r="R10" s="3"/>
      <c r="S10" s="3"/>
      <c r="T10" s="2"/>
      <c r="U10" s="8"/>
      <c r="V10" s="2"/>
      <c r="W10" s="2"/>
      <c r="X10" s="31"/>
      <c r="Y10" s="31"/>
      <c r="Z10" s="96"/>
    </row>
    <row r="11" spans="1:26" s="6" customFormat="1" ht="15.2" customHeight="1" x14ac:dyDescent="0.3">
      <c r="A11" s="7"/>
      <c r="B11" s="3"/>
      <c r="C11" s="3"/>
      <c r="D11" s="65"/>
      <c r="E11" s="65"/>
      <c r="F11" s="65"/>
      <c r="G11" s="65"/>
      <c r="H11" s="3"/>
      <c r="I11" s="3"/>
      <c r="J11" s="3"/>
      <c r="K11" s="96"/>
      <c r="L11" s="1"/>
      <c r="M11" s="3"/>
      <c r="N11" s="3"/>
      <c r="O11" s="3"/>
      <c r="P11" s="3"/>
      <c r="Q11" s="3"/>
      <c r="R11" s="3"/>
      <c r="S11" s="3"/>
      <c r="T11" s="2"/>
      <c r="U11" s="8"/>
      <c r="V11" s="2"/>
      <c r="W11" s="2"/>
      <c r="X11" s="31"/>
      <c r="Y11" s="31"/>
      <c r="Z11" s="96"/>
    </row>
    <row r="12" spans="1:26" s="6" customFormat="1" x14ac:dyDescent="0.3">
      <c r="A12" s="7"/>
      <c r="B12" s="3"/>
      <c r="C12" s="3"/>
      <c r="D12" s="3"/>
      <c r="E12" s="4" t="s">
        <v>39</v>
      </c>
      <c r="F12" s="3"/>
      <c r="G12" s="3"/>
      <c r="H12" s="3"/>
      <c r="I12" s="4" t="s">
        <v>5</v>
      </c>
      <c r="J12" s="4"/>
      <c r="K12" s="3"/>
      <c r="L12" s="3"/>
      <c r="M12" s="3"/>
      <c r="N12" s="3"/>
      <c r="O12" s="4" t="s">
        <v>41</v>
      </c>
      <c r="P12" s="4"/>
      <c r="Q12" s="3"/>
      <c r="R12" s="16"/>
      <c r="S12" s="3"/>
      <c r="T12" s="4" t="s">
        <v>42</v>
      </c>
      <c r="U12" s="3"/>
      <c r="V12" s="4" t="s">
        <v>43</v>
      </c>
      <c r="W12" s="4"/>
      <c r="X12" s="31"/>
      <c r="Y12" s="31"/>
      <c r="Z12" s="96"/>
    </row>
    <row r="13" spans="1:26" s="12" customFormat="1" ht="78" customHeight="1" x14ac:dyDescent="0.2">
      <c r="A13" s="10"/>
      <c r="B13" s="11"/>
      <c r="C13" s="9"/>
      <c r="D13" s="88" t="s">
        <v>0</v>
      </c>
      <c r="E13" s="88" t="s">
        <v>40</v>
      </c>
      <c r="F13" s="88" t="s">
        <v>45</v>
      </c>
      <c r="G13" s="91" t="s">
        <v>38</v>
      </c>
      <c r="H13" s="89"/>
      <c r="I13" s="87" t="s">
        <v>1</v>
      </c>
      <c r="J13" s="87" t="s">
        <v>2</v>
      </c>
      <c r="K13" s="87" t="s">
        <v>10</v>
      </c>
      <c r="L13" s="87" t="s">
        <v>47</v>
      </c>
      <c r="M13" s="88" t="s">
        <v>6</v>
      </c>
      <c r="N13" s="89"/>
      <c r="O13" s="88" t="s">
        <v>11</v>
      </c>
      <c r="P13" s="90" t="s">
        <v>7</v>
      </c>
      <c r="Q13" s="98" t="s">
        <v>44</v>
      </c>
      <c r="R13" s="90" t="s">
        <v>8</v>
      </c>
      <c r="S13" s="90" t="s">
        <v>36</v>
      </c>
      <c r="T13" s="91" t="s">
        <v>14</v>
      </c>
      <c r="U13" s="90" t="s">
        <v>9</v>
      </c>
      <c r="V13" s="91" t="s">
        <v>34</v>
      </c>
      <c r="W13" s="91" t="s">
        <v>15</v>
      </c>
      <c r="X13" s="92" t="s">
        <v>16</v>
      </c>
      <c r="Y13" s="91" t="s">
        <v>37</v>
      </c>
      <c r="Z13" s="32"/>
    </row>
    <row r="14" spans="1:26" s="6" customFormat="1" x14ac:dyDescent="0.3">
      <c r="A14" s="7"/>
      <c r="B14" s="3"/>
      <c r="C14" s="128">
        <v>1</v>
      </c>
      <c r="D14" s="118" t="s">
        <v>48</v>
      </c>
      <c r="E14" s="116"/>
      <c r="F14" s="117"/>
      <c r="G14" s="116"/>
      <c r="H14" s="5"/>
      <c r="I14" s="21"/>
      <c r="J14" s="21"/>
      <c r="K14" s="21"/>
      <c r="L14" s="21"/>
      <c r="M14" s="22">
        <v>0.1</v>
      </c>
      <c r="N14" s="5"/>
      <c r="O14" s="97" t="s">
        <v>46</v>
      </c>
      <c r="P14" s="24" t="str">
        <f>IF(OR(ISBLANK(A1_sample),ISBLANK(A2_sample),A1_blank_ave=0,A2_blank_ave=0),"",(A2_sample-A1_sample)-(A2_blank_ave-A1_blank_ave))</f>
        <v/>
      </c>
      <c r="Q14" s="25" t="str">
        <f>P14</f>
        <v/>
      </c>
      <c r="R14" s="134" t="str">
        <f>IF(OR(ISBLANK(Sample_volume),Change_absorbance=""),"",(0.0726359365079365*Change_absorbance/Sample_volume))</f>
        <v/>
      </c>
      <c r="S14" s="24" t="str">
        <f>IF(OR(ISBLANK(E14),Concentration_gL=""),"",Concentration_gL*((E14+G14)/E14))</f>
        <v/>
      </c>
      <c r="T14" s="28" t="str">
        <f>R14</f>
        <v/>
      </c>
      <c r="U14" s="24"/>
      <c r="V14" s="28"/>
      <c r="W14" s="116"/>
      <c r="X14" s="30"/>
      <c r="Y14" s="33"/>
      <c r="Z14" s="31"/>
    </row>
    <row r="15" spans="1:26" s="6" customFormat="1" x14ac:dyDescent="0.3">
      <c r="A15" s="7"/>
      <c r="B15" s="3"/>
      <c r="C15" s="129"/>
      <c r="D15" s="100"/>
      <c r="E15" s="114"/>
      <c r="F15" s="115"/>
      <c r="G15" s="114"/>
      <c r="H15" s="5"/>
      <c r="I15" s="75"/>
      <c r="J15" s="75"/>
      <c r="K15" s="75"/>
      <c r="L15" s="75"/>
      <c r="M15" s="75"/>
      <c r="N15" s="5"/>
      <c r="O15" s="81" t="s">
        <v>12</v>
      </c>
      <c r="P15" s="76" t="str">
        <f>IF(OR(ISBLANK(J14),ISBLANK(K14),A2_blank_ave=0,A3_blank_ave=0),"",((K14-J14)-(A3_blank_ave-A2_blank_ave)))</f>
        <v/>
      </c>
      <c r="Q15" s="77" t="str">
        <f>P15</f>
        <v/>
      </c>
      <c r="R15" s="134" t="str">
        <f>IF(OR(ISBLANK(M14),Change_absorbance=""),"",(0.073207873015873*Change_absorbance/M14))</f>
        <v/>
      </c>
      <c r="S15" s="24" t="str">
        <f>IF(OR(ISBLANK(E14),Concentration_gL=""),"",Concentration_gL*((E14+G14)/E14))</f>
        <v/>
      </c>
      <c r="T15" s="79" t="str">
        <f>R15</f>
        <v/>
      </c>
      <c r="U15" s="24"/>
      <c r="V15" s="79"/>
      <c r="W15" s="75"/>
      <c r="X15" s="30"/>
      <c r="Y15" s="80"/>
      <c r="Z15" s="31"/>
    </row>
    <row r="16" spans="1:26" s="6" customFormat="1" x14ac:dyDescent="0.3">
      <c r="A16" s="7"/>
      <c r="B16" s="3"/>
      <c r="C16" s="129"/>
      <c r="D16" s="100"/>
      <c r="E16" s="95"/>
      <c r="F16" s="75"/>
      <c r="G16" s="95"/>
      <c r="H16" s="5"/>
      <c r="I16" s="75"/>
      <c r="J16" s="75"/>
      <c r="K16" s="75"/>
      <c r="L16" s="75"/>
      <c r="M16" s="75"/>
      <c r="N16" s="5"/>
      <c r="O16" s="81" t="s">
        <v>13</v>
      </c>
      <c r="P16" s="76" t="str">
        <f>IF(OR(ISBLANK(K14),ISBLANK(L14),A2_blank_ave=0,A3_blank_ave=0),"",(L14-K14)-(A4_blank_ave-A3_blank_ave))</f>
        <v/>
      </c>
      <c r="Q16" s="77" t="str">
        <f>P16</f>
        <v/>
      </c>
      <c r="R16" s="134" t="str">
        <f>IF(OR(ISBLANK(M14),Change_absorbance=""),"",(0.0737798095238095*Change_absorbance/M14))</f>
        <v/>
      </c>
      <c r="S16" s="24" t="str">
        <f>IF(OR(ISBLANK(E14),Concentration_gL=""),"",Concentration_gL*((E14+G14)/E14))</f>
        <v/>
      </c>
      <c r="T16" s="79" t="str">
        <f>R16</f>
        <v/>
      </c>
      <c r="U16" s="24"/>
      <c r="V16" s="79"/>
      <c r="W16" s="75"/>
      <c r="X16" s="30"/>
      <c r="Y16" s="80"/>
      <c r="Z16" s="31"/>
    </row>
    <row r="17" spans="1:26" s="6" customFormat="1" x14ac:dyDescent="0.3">
      <c r="A17" s="7"/>
      <c r="B17" s="3"/>
      <c r="C17" s="130"/>
      <c r="D17" s="100"/>
      <c r="E17" s="95"/>
      <c r="F17" s="75"/>
      <c r="G17" s="95"/>
      <c r="H17" s="5"/>
      <c r="I17" s="75"/>
      <c r="J17" s="75"/>
      <c r="K17" s="75"/>
      <c r="L17" s="75"/>
      <c r="M17" s="75"/>
      <c r="N17" s="5"/>
      <c r="O17" s="81" t="s">
        <v>35</v>
      </c>
      <c r="P17" s="76"/>
      <c r="Q17" s="77"/>
      <c r="R17" s="78" t="str">
        <f>IF(AND(R15="",R14="",R16=""),"",SUM(R14:R16))</f>
        <v/>
      </c>
      <c r="S17" s="24" t="str">
        <f>IF(OR(S15="",S14=""),"",S15+S14)</f>
        <v/>
      </c>
      <c r="T17" s="79" t="str">
        <f>R17</f>
        <v/>
      </c>
      <c r="U17" s="78"/>
      <c r="V17" s="79"/>
      <c r="W17" s="75"/>
      <c r="X17" s="30"/>
      <c r="Y17" s="82"/>
      <c r="Z17" s="31"/>
    </row>
    <row r="18" spans="1:26" s="6" customFormat="1" x14ac:dyDescent="0.3">
      <c r="A18" s="7"/>
      <c r="B18" s="3"/>
      <c r="C18" s="128">
        <v>2</v>
      </c>
      <c r="D18" s="99" t="s">
        <v>50</v>
      </c>
      <c r="E18" s="22"/>
      <c r="F18" s="104">
        <v>0.5</v>
      </c>
      <c r="G18" s="22">
        <v>20.5</v>
      </c>
      <c r="H18" s="5"/>
      <c r="I18" s="21"/>
      <c r="J18" s="21"/>
      <c r="K18" s="21"/>
      <c r="L18" s="21"/>
      <c r="M18" s="22">
        <v>0.1</v>
      </c>
      <c r="N18" s="5"/>
      <c r="O18" s="97" t="s">
        <v>46</v>
      </c>
      <c r="P18" s="24" t="str">
        <f>IF(OR(ISBLANK(A1_sample),ISBLANK(A2_sample),A1_blank_ave=0,A2_blank_ave=0),"",(A2_sample-A1_sample)-(A2_blank_ave-A1_blank_ave))</f>
        <v/>
      </c>
      <c r="Q18" s="25" t="str">
        <f>P18</f>
        <v/>
      </c>
      <c r="R18" s="134" t="str">
        <f>IF(OR(ISBLANK(Sample_volume),Change_absorbance=""),"",(1.88853434920635*Change_absorbance/Sample_volume))</f>
        <v/>
      </c>
      <c r="S18" s="24" t="str">
        <f>IF(OR(ISBLANK(E18),Concentration_gL=""),"",Concentration_gL*((E18+G18)/E18))</f>
        <v/>
      </c>
      <c r="T18" s="28" t="str">
        <f>S18</f>
        <v/>
      </c>
      <c r="U18" s="24" t="str">
        <f>IF(OR(ISBLANK(F18),Concentration_gL=""),"",(Concentration_gL*(G18/1000)*100*(1/(F18))))</f>
        <v/>
      </c>
      <c r="V18" s="28" t="str">
        <f t="shared" ref="V18:V81" si="0">U18</f>
        <v/>
      </c>
      <c r="W18" s="22"/>
      <c r="X18" s="30" t="str">
        <f>IF(OR(ISBLANK(W18),Concentration_gg=""),"",(100/(100-W18)*Concentration_gg))</f>
        <v/>
      </c>
      <c r="Y18" s="33" t="str">
        <f t="shared" ref="Y18:Y81" si="1">X18</f>
        <v/>
      </c>
      <c r="Z18" s="31"/>
    </row>
    <row r="19" spans="1:26" s="6" customFormat="1" x14ac:dyDescent="0.3">
      <c r="A19" s="7"/>
      <c r="B19" s="3"/>
      <c r="C19" s="129"/>
      <c r="D19" s="100"/>
      <c r="E19" s="95"/>
      <c r="F19" s="75"/>
      <c r="G19" s="95"/>
      <c r="H19" s="5"/>
      <c r="I19" s="75"/>
      <c r="J19" s="75"/>
      <c r="K19" s="75"/>
      <c r="L19" s="75"/>
      <c r="M19" s="75"/>
      <c r="N19" s="5"/>
      <c r="O19" s="81" t="s">
        <v>12</v>
      </c>
      <c r="P19" s="76" t="str">
        <f>IF(OR(ISBLANK(J18),ISBLANK(K18),A2_blank_ave=0,A3_blank_ave=0),"",((K18-J18)-(A3_blank_ave-A2_blank_ave)))</f>
        <v/>
      </c>
      <c r="Q19" s="77" t="str">
        <f>P19</f>
        <v/>
      </c>
      <c r="R19" s="134" t="str">
        <f>IF(OR(ISBLANK(M18),Change_absorbance=""),"",(1.9034046984127*Change_absorbance/M18))</f>
        <v/>
      </c>
      <c r="S19" s="24" t="str">
        <f>IF(OR(ISBLANK(E18),Concentration_gL=""),"",Concentration_gL*((E18+G18)/E18))</f>
        <v/>
      </c>
      <c r="T19" s="79" t="str">
        <f t="shared" ref="T19:T81" si="2">S19</f>
        <v/>
      </c>
      <c r="U19" s="24" t="str">
        <f>IF(OR(ISBLANK(F18),Concentration_gL=""),"",(Concentration_gL*(G18/1000)*100*(1/(F18))))</f>
        <v/>
      </c>
      <c r="V19" s="79" t="str">
        <f t="shared" si="0"/>
        <v/>
      </c>
      <c r="W19" s="75"/>
      <c r="X19" s="30" t="str">
        <f>IF(OR(ISBLANK(W18),Concentration_gg=""),"",(100/(100-W18)*Concentration_gg))</f>
        <v/>
      </c>
      <c r="Y19" s="80" t="str">
        <f t="shared" si="1"/>
        <v/>
      </c>
      <c r="Z19" s="31"/>
    </row>
    <row r="20" spans="1:26" s="6" customFormat="1" x14ac:dyDescent="0.3">
      <c r="A20" s="7"/>
      <c r="B20" s="3"/>
      <c r="C20" s="129"/>
      <c r="D20" s="100"/>
      <c r="E20" s="95"/>
      <c r="F20" s="75"/>
      <c r="G20" s="95"/>
      <c r="H20" s="5"/>
      <c r="I20" s="75"/>
      <c r="J20" s="75"/>
      <c r="K20" s="75"/>
      <c r="L20" s="75"/>
      <c r="M20" s="75"/>
      <c r="N20" s="5"/>
      <c r="O20" s="81" t="s">
        <v>13</v>
      </c>
      <c r="P20" s="76" t="str">
        <f>IF(OR(ISBLANK(K18),ISBLANK(L18),A2_blank_ave=0,A3_blank_ave=0),"",(L18-K18)-(A4_blank_ave-A3_blank_ave))</f>
        <v/>
      </c>
      <c r="Q20" s="77" t="str">
        <f>P20</f>
        <v/>
      </c>
      <c r="R20" s="134" t="str">
        <f>IF(OR(ISBLANK(M18),Change_absorbance=""),"",(1.91827504761905*Change_absorbance/M18))</f>
        <v/>
      </c>
      <c r="S20" s="24" t="str">
        <f>IF(OR(ISBLANK(E18),Concentration_gL=""),"",Concentration_gL*((E18+G18)/E18))</f>
        <v/>
      </c>
      <c r="T20" s="79" t="str">
        <f t="shared" si="2"/>
        <v/>
      </c>
      <c r="U20" s="24" t="str">
        <f>IF(OR(ISBLANK(F18),Concentration_gL=""),"",(Concentration_gL*(G18/1000)*100*(1/(F18))))</f>
        <v/>
      </c>
      <c r="V20" s="79" t="str">
        <f t="shared" si="0"/>
        <v/>
      </c>
      <c r="W20" s="75"/>
      <c r="X20" s="30" t="str">
        <f>IF(OR(ISBLANK(W18),Concentration_gg=""),"",(100/(100-W18)*Concentration_gg))</f>
        <v/>
      </c>
      <c r="Y20" s="80" t="str">
        <f t="shared" si="1"/>
        <v/>
      </c>
      <c r="Z20" s="31"/>
    </row>
    <row r="21" spans="1:26" s="6" customFormat="1" x14ac:dyDescent="0.3">
      <c r="A21" s="7"/>
      <c r="B21" s="3"/>
      <c r="C21" s="130"/>
      <c r="D21" s="100"/>
      <c r="E21" s="95"/>
      <c r="F21" s="75"/>
      <c r="G21" s="95"/>
      <c r="H21" s="5"/>
      <c r="I21" s="75"/>
      <c r="J21" s="75"/>
      <c r="K21" s="75"/>
      <c r="L21" s="75"/>
      <c r="M21" s="75"/>
      <c r="N21" s="5"/>
      <c r="O21" s="81" t="s">
        <v>35</v>
      </c>
      <c r="P21" s="76"/>
      <c r="Q21" s="77"/>
      <c r="R21" s="78" t="str">
        <f>IF(AND(R19="",R18="",R20=""),"",SUM(R18:R20))</f>
        <v/>
      </c>
      <c r="S21" s="24" t="str">
        <f>IF(OR(S19="",S18=""),"",S19+S18)</f>
        <v/>
      </c>
      <c r="T21" s="79" t="str">
        <f t="shared" si="2"/>
        <v/>
      </c>
      <c r="U21" s="78" t="str">
        <f>IF(AND(U19="",U18="",U20=""),"",SUM(U18:U20))</f>
        <v/>
      </c>
      <c r="V21" s="79" t="str">
        <f t="shared" si="0"/>
        <v/>
      </c>
      <c r="W21" s="75"/>
      <c r="X21" s="30" t="str">
        <f>IF(OR(ISBLANK(W18),Concentration_gg=""),"",(100/(100-W18)*Concentration_gg))</f>
        <v/>
      </c>
      <c r="Y21" s="82" t="str">
        <f t="shared" si="1"/>
        <v/>
      </c>
      <c r="Z21" s="31"/>
    </row>
    <row r="22" spans="1:26" s="6" customFormat="1" x14ac:dyDescent="0.3">
      <c r="A22" s="7"/>
      <c r="B22" s="3"/>
      <c r="C22" s="128">
        <v>3</v>
      </c>
      <c r="D22" s="99"/>
      <c r="E22" s="22"/>
      <c r="F22" s="104">
        <v>0.5</v>
      </c>
      <c r="G22" s="22">
        <v>20.5</v>
      </c>
      <c r="H22" s="5"/>
      <c r="I22" s="21"/>
      <c r="J22" s="21"/>
      <c r="K22" s="21"/>
      <c r="L22" s="21"/>
      <c r="M22" s="22">
        <v>0.1</v>
      </c>
      <c r="N22" s="5"/>
      <c r="O22" s="97" t="s">
        <v>46</v>
      </c>
      <c r="P22" s="24" t="str">
        <f>IF(OR(ISBLANK(A1_sample),ISBLANK(A2_sample),A1_blank_ave=0,A2_blank_ave=0),"",(A2_sample-A1_sample)-(A2_blank_ave-A1_blank_ave))</f>
        <v/>
      </c>
      <c r="Q22" s="25" t="str">
        <f>P22</f>
        <v/>
      </c>
      <c r="R22" s="134" t="str">
        <f>IF(OR(ISBLANK(Sample_volume),Change_absorbance=""),"",(1.88853434920635*Change_absorbance/Sample_volume))</f>
        <v/>
      </c>
      <c r="S22" s="24" t="str">
        <f>IF(OR(ISBLANK(E22),Concentration_gL=""),"",Concentration_gL*((E22+G22)/E22))</f>
        <v/>
      </c>
      <c r="T22" s="28" t="str">
        <f t="shared" si="2"/>
        <v/>
      </c>
      <c r="U22" s="24" t="str">
        <f>IF(OR(ISBLANK(F22),Concentration_gL=""),"",(Concentration_gL*(G22/1000)*100*(1/(F22))))</f>
        <v/>
      </c>
      <c r="V22" s="28" t="str">
        <f t="shared" si="0"/>
        <v/>
      </c>
      <c r="W22" s="22"/>
      <c r="X22" s="30" t="str">
        <f>IF(OR(ISBLANK(W22),Concentration_gg=""),"",(100/(100-W22)*Concentration_gg))</f>
        <v/>
      </c>
      <c r="Y22" s="33" t="str">
        <f t="shared" si="1"/>
        <v/>
      </c>
      <c r="Z22" s="31"/>
    </row>
    <row r="23" spans="1:26" s="6" customFormat="1" x14ac:dyDescent="0.3">
      <c r="A23" s="7"/>
      <c r="B23" s="3"/>
      <c r="C23" s="129"/>
      <c r="D23" s="100"/>
      <c r="E23" s="95"/>
      <c r="F23" s="75"/>
      <c r="G23" s="95"/>
      <c r="H23" s="5"/>
      <c r="I23" s="75"/>
      <c r="J23" s="75"/>
      <c r="K23" s="75"/>
      <c r="L23" s="75"/>
      <c r="M23" s="75"/>
      <c r="N23" s="5"/>
      <c r="O23" s="81" t="s">
        <v>12</v>
      </c>
      <c r="P23" s="76" t="str">
        <f>IF(OR(ISBLANK(J22),ISBLANK(K22),A2_blank_ave=0,A3_blank_ave=0),"",((K22-J22)-(A3_blank_ave-A2_blank_ave)))</f>
        <v/>
      </c>
      <c r="Q23" s="77" t="str">
        <f>P23</f>
        <v/>
      </c>
      <c r="R23" s="134" t="str">
        <f>IF(OR(ISBLANK(M22),Change_absorbance=""),"",(1.9034046984127*Change_absorbance/M22))</f>
        <v/>
      </c>
      <c r="S23" s="24" t="str">
        <f>IF(OR(ISBLANK(E22),Concentration_gL=""),"",Concentration_gL*((E22+G22)/E22))</f>
        <v/>
      </c>
      <c r="T23" s="79" t="str">
        <f t="shared" si="2"/>
        <v/>
      </c>
      <c r="U23" s="24" t="str">
        <f>IF(OR(ISBLANK(F22),Concentration_gL=""),"",(Concentration_gL*(G22/1000)*100*(1/(F22))))</f>
        <v/>
      </c>
      <c r="V23" s="79" t="str">
        <f t="shared" si="0"/>
        <v/>
      </c>
      <c r="W23" s="75"/>
      <c r="X23" s="30" t="str">
        <f>IF(OR(ISBLANK(W22),Concentration_gg=""),"",(100/(100-W22)*Concentration_gg))</f>
        <v/>
      </c>
      <c r="Y23" s="80" t="str">
        <f t="shared" si="1"/>
        <v/>
      </c>
      <c r="Z23" s="31"/>
    </row>
    <row r="24" spans="1:26" s="6" customFormat="1" x14ac:dyDescent="0.3">
      <c r="A24" s="7"/>
      <c r="B24" s="3"/>
      <c r="C24" s="129"/>
      <c r="D24" s="100"/>
      <c r="E24" s="95"/>
      <c r="F24" s="75"/>
      <c r="G24" s="95"/>
      <c r="H24" s="5"/>
      <c r="I24" s="75"/>
      <c r="J24" s="75"/>
      <c r="K24" s="75"/>
      <c r="L24" s="75"/>
      <c r="M24" s="75"/>
      <c r="N24" s="5"/>
      <c r="O24" s="81" t="s">
        <v>13</v>
      </c>
      <c r="P24" s="76" t="str">
        <f>IF(OR(ISBLANK(K22),ISBLANK(L22),A2_blank_ave=0,A3_blank_ave=0),"",(L22-K22)-(A4_blank_ave-A3_blank_ave))</f>
        <v/>
      </c>
      <c r="Q24" s="77" t="str">
        <f>P24</f>
        <v/>
      </c>
      <c r="R24" s="134" t="str">
        <f>IF(OR(ISBLANK(M22),Change_absorbance=""),"",(1.91827504761905*Change_absorbance/M22))</f>
        <v/>
      </c>
      <c r="S24" s="24" t="str">
        <f>IF(OR(ISBLANK(E22),Concentration_gL=""),"",Concentration_gL*((E22+G22)/E22))</f>
        <v/>
      </c>
      <c r="T24" s="79" t="str">
        <f t="shared" si="2"/>
        <v/>
      </c>
      <c r="U24" s="24" t="str">
        <f>IF(OR(ISBLANK(F22),Concentration_gL=""),"",(Concentration_gL*(G22/1000)*100*(1/(F22))))</f>
        <v/>
      </c>
      <c r="V24" s="79" t="str">
        <f t="shared" si="0"/>
        <v/>
      </c>
      <c r="W24" s="75"/>
      <c r="X24" s="30" t="str">
        <f>IF(OR(ISBLANK(W22),Concentration_gg=""),"",(100/(100-W22)*Concentration_gg))</f>
        <v/>
      </c>
      <c r="Y24" s="80" t="str">
        <f t="shared" si="1"/>
        <v/>
      </c>
      <c r="Z24" s="31"/>
    </row>
    <row r="25" spans="1:26" s="6" customFormat="1" x14ac:dyDescent="0.3">
      <c r="A25" s="7"/>
      <c r="B25" s="3"/>
      <c r="C25" s="130"/>
      <c r="D25" s="100"/>
      <c r="E25" s="95"/>
      <c r="F25" s="75"/>
      <c r="G25" s="95"/>
      <c r="H25" s="5"/>
      <c r="I25" s="75"/>
      <c r="J25" s="75"/>
      <c r="K25" s="75"/>
      <c r="L25" s="75"/>
      <c r="M25" s="75"/>
      <c r="N25" s="5"/>
      <c r="O25" s="81" t="s">
        <v>35</v>
      </c>
      <c r="P25" s="76"/>
      <c r="Q25" s="77"/>
      <c r="R25" s="78" t="str">
        <f t="shared" ref="R25" si="3">IF(AND(R23="",R22="",R24=""),"",SUM(R22:R24))</f>
        <v/>
      </c>
      <c r="S25" s="24" t="str">
        <f t="shared" ref="S25" si="4">IF(OR(S23="",S22=""),"",S23+S22)</f>
        <v/>
      </c>
      <c r="T25" s="79" t="str">
        <f t="shared" si="2"/>
        <v/>
      </c>
      <c r="U25" s="78" t="str">
        <f>IF(AND(U23="",U22="",U24=""),"",SUM(U22:U24))</f>
        <v/>
      </c>
      <c r="V25" s="79" t="str">
        <f t="shared" si="0"/>
        <v/>
      </c>
      <c r="W25" s="75"/>
      <c r="X25" s="30" t="str">
        <f>IF(OR(ISBLANK(W22),Concentration_gg=""),"",(100/(100-W22)*Concentration_gg))</f>
        <v/>
      </c>
      <c r="Y25" s="82" t="str">
        <f t="shared" si="1"/>
        <v/>
      </c>
      <c r="Z25" s="31"/>
    </row>
    <row r="26" spans="1:26" s="6" customFormat="1" x14ac:dyDescent="0.3">
      <c r="A26" s="7"/>
      <c r="B26" s="3"/>
      <c r="C26" s="128">
        <v>4</v>
      </c>
      <c r="D26" s="99"/>
      <c r="E26" s="22"/>
      <c r="F26" s="104">
        <v>0.5</v>
      </c>
      <c r="G26" s="22">
        <v>20.5</v>
      </c>
      <c r="H26" s="5"/>
      <c r="I26" s="21"/>
      <c r="J26" s="21"/>
      <c r="K26" s="21"/>
      <c r="L26" s="21"/>
      <c r="M26" s="22">
        <v>0.1</v>
      </c>
      <c r="N26" s="5"/>
      <c r="O26" s="97" t="s">
        <v>46</v>
      </c>
      <c r="P26" s="24" t="str">
        <f>IF(OR(ISBLANK(A1_sample),ISBLANK(A2_sample),A1_blank_ave=0,A2_blank_ave=0),"",(A2_sample-A1_sample)-(A2_blank_ave-A1_blank_ave))</f>
        <v/>
      </c>
      <c r="Q26" s="25" t="str">
        <f>P26</f>
        <v/>
      </c>
      <c r="R26" s="134" t="str">
        <f>IF(OR(ISBLANK(Sample_volume),Change_absorbance=""),"",(1.88853434920635*Change_absorbance/Sample_volume))</f>
        <v/>
      </c>
      <c r="S26" s="24" t="str">
        <f>IF(OR(ISBLANK(E26),Concentration_gL=""),"",Concentration_gL*((E26+G26)/E26))</f>
        <v/>
      </c>
      <c r="T26" s="28" t="str">
        <f t="shared" si="2"/>
        <v/>
      </c>
      <c r="U26" s="24" t="str">
        <f>IF(OR(ISBLANK(F26),Concentration_gL=""),"",(Concentration_gL*(G26/1000)*100*(1/(F26))))</f>
        <v/>
      </c>
      <c r="V26" s="28" t="str">
        <f t="shared" si="0"/>
        <v/>
      </c>
      <c r="W26" s="22"/>
      <c r="X26" s="30" t="str">
        <f>IF(OR(ISBLANK(W26),Concentration_gg=""),"",(100/(100-W26)*Concentration_gg))</f>
        <v/>
      </c>
      <c r="Y26" s="33" t="str">
        <f t="shared" si="1"/>
        <v/>
      </c>
      <c r="Z26" s="31"/>
    </row>
    <row r="27" spans="1:26" s="6" customFormat="1" x14ac:dyDescent="0.3">
      <c r="A27" s="7"/>
      <c r="B27" s="3"/>
      <c r="C27" s="129"/>
      <c r="D27" s="100"/>
      <c r="E27" s="95"/>
      <c r="F27" s="75"/>
      <c r="G27" s="95"/>
      <c r="H27" s="5"/>
      <c r="I27" s="75"/>
      <c r="J27" s="75"/>
      <c r="K27" s="75"/>
      <c r="L27" s="75"/>
      <c r="M27" s="75"/>
      <c r="N27" s="5"/>
      <c r="O27" s="81" t="s">
        <v>12</v>
      </c>
      <c r="P27" s="76" t="str">
        <f>IF(OR(ISBLANK(J26),ISBLANK(K26),A2_blank_ave=0,A3_blank_ave=0),"",((K26-J26)-(A3_blank_ave-A2_blank_ave)))</f>
        <v/>
      </c>
      <c r="Q27" s="77" t="str">
        <f>P27</f>
        <v/>
      </c>
      <c r="R27" s="134" t="str">
        <f>IF(OR(ISBLANK(M26),Change_absorbance=""),"",(1.9034046984127*Change_absorbance/M26))</f>
        <v/>
      </c>
      <c r="S27" s="24" t="str">
        <f>IF(OR(ISBLANK(E26),Concentration_gL=""),"",Concentration_gL*((E26+G26)/E26))</f>
        <v/>
      </c>
      <c r="T27" s="79" t="str">
        <f t="shared" si="2"/>
        <v/>
      </c>
      <c r="U27" s="24" t="str">
        <f>IF(OR(ISBLANK(F26),Concentration_gL=""),"",(Concentration_gL*(G26/1000)*100*(1/(F26))))</f>
        <v/>
      </c>
      <c r="V27" s="79" t="str">
        <f t="shared" si="0"/>
        <v/>
      </c>
      <c r="W27" s="75"/>
      <c r="X27" s="30" t="str">
        <f>IF(OR(ISBLANK(W26),Concentration_gg=""),"",(100/(100-W26)*Concentration_gg))</f>
        <v/>
      </c>
      <c r="Y27" s="80" t="str">
        <f t="shared" si="1"/>
        <v/>
      </c>
      <c r="Z27" s="31"/>
    </row>
    <row r="28" spans="1:26" s="6" customFormat="1" x14ac:dyDescent="0.3">
      <c r="A28" s="7"/>
      <c r="B28" s="3"/>
      <c r="C28" s="129"/>
      <c r="D28" s="100"/>
      <c r="E28" s="95"/>
      <c r="F28" s="75"/>
      <c r="G28" s="95"/>
      <c r="H28" s="5"/>
      <c r="I28" s="75"/>
      <c r="J28" s="75"/>
      <c r="K28" s="75"/>
      <c r="L28" s="75"/>
      <c r="M28" s="75"/>
      <c r="N28" s="5"/>
      <c r="O28" s="81" t="s">
        <v>13</v>
      </c>
      <c r="P28" s="76" t="str">
        <f>IF(OR(ISBLANK(K26),ISBLANK(L26),A2_blank_ave=0,A3_blank_ave=0),"",(L26-K26)-(A4_blank_ave-A3_blank_ave))</f>
        <v/>
      </c>
      <c r="Q28" s="77" t="str">
        <f>P28</f>
        <v/>
      </c>
      <c r="R28" s="134" t="str">
        <f>IF(OR(ISBLANK(M26),Change_absorbance=""),"",(1.91827504761905*Change_absorbance/M26))</f>
        <v/>
      </c>
      <c r="S28" s="24" t="str">
        <f>IF(OR(ISBLANK(E26),Concentration_gL=""),"",Concentration_gL*((E26+G26)/E26))</f>
        <v/>
      </c>
      <c r="T28" s="79" t="str">
        <f t="shared" si="2"/>
        <v/>
      </c>
      <c r="U28" s="24" t="str">
        <f>IF(OR(ISBLANK(F26),Concentration_gL=""),"",(Concentration_gL*(G26/1000)*100*(1/(F26))))</f>
        <v/>
      </c>
      <c r="V28" s="79" t="str">
        <f t="shared" si="0"/>
        <v/>
      </c>
      <c r="W28" s="75"/>
      <c r="X28" s="30" t="str">
        <f>IF(OR(ISBLANK(W26),Concentration_gg=""),"",(100/(100-W26)*Concentration_gg))</f>
        <v/>
      </c>
      <c r="Y28" s="80" t="str">
        <f t="shared" si="1"/>
        <v/>
      </c>
      <c r="Z28" s="31"/>
    </row>
    <row r="29" spans="1:26" s="6" customFormat="1" x14ac:dyDescent="0.3">
      <c r="A29" s="7"/>
      <c r="B29" s="3"/>
      <c r="C29" s="130"/>
      <c r="D29" s="100"/>
      <c r="E29" s="95"/>
      <c r="F29" s="75"/>
      <c r="G29" s="95"/>
      <c r="H29" s="5"/>
      <c r="I29" s="75"/>
      <c r="J29" s="75"/>
      <c r="K29" s="75"/>
      <c r="L29" s="75"/>
      <c r="M29" s="75"/>
      <c r="N29" s="5"/>
      <c r="O29" s="81" t="s">
        <v>35</v>
      </c>
      <c r="P29" s="76"/>
      <c r="Q29" s="77"/>
      <c r="R29" s="78" t="str">
        <f t="shared" ref="R29" si="5">IF(AND(R27="",R26="",R28=""),"",SUM(R26:R28))</f>
        <v/>
      </c>
      <c r="S29" s="24" t="str">
        <f t="shared" ref="S29" si="6">IF(OR(S27="",S26=""),"",S27+S26)</f>
        <v/>
      </c>
      <c r="T29" s="79" t="str">
        <f t="shared" si="2"/>
        <v/>
      </c>
      <c r="U29" s="78" t="str">
        <f>IF(AND(U27="",U26="",U28=""),"",SUM(U26:U28))</f>
        <v/>
      </c>
      <c r="V29" s="79" t="str">
        <f t="shared" si="0"/>
        <v/>
      </c>
      <c r="W29" s="75"/>
      <c r="X29" s="30" t="str">
        <f>IF(OR(ISBLANK(W26),Concentration_gg=""),"",(100/(100-W26)*Concentration_gg))</f>
        <v/>
      </c>
      <c r="Y29" s="82" t="str">
        <f t="shared" si="1"/>
        <v/>
      </c>
      <c r="Z29" s="31"/>
    </row>
    <row r="30" spans="1:26" s="6" customFormat="1" x14ac:dyDescent="0.3">
      <c r="A30" s="7"/>
      <c r="B30" s="3"/>
      <c r="C30" s="128">
        <v>5</v>
      </c>
      <c r="D30" s="99"/>
      <c r="E30" s="22"/>
      <c r="F30" s="104">
        <v>0.5</v>
      </c>
      <c r="G30" s="22">
        <v>20.5</v>
      </c>
      <c r="H30" s="5"/>
      <c r="I30" s="21"/>
      <c r="J30" s="21"/>
      <c r="K30" s="21"/>
      <c r="L30" s="21"/>
      <c r="M30" s="22">
        <v>0.1</v>
      </c>
      <c r="N30" s="5"/>
      <c r="O30" s="97" t="s">
        <v>46</v>
      </c>
      <c r="P30" s="24" t="str">
        <f>IF(OR(ISBLANK(A1_sample),ISBLANK(A2_sample),A1_blank_ave=0,A2_blank_ave=0),"",(A2_sample-A1_sample)-(A2_blank_ave-A1_blank_ave))</f>
        <v/>
      </c>
      <c r="Q30" s="25" t="str">
        <f>P30</f>
        <v/>
      </c>
      <c r="R30" s="134" t="str">
        <f>IF(OR(ISBLANK(Sample_volume),Change_absorbance=""),"",(1.88853434920635*Change_absorbance/Sample_volume))</f>
        <v/>
      </c>
      <c r="S30" s="24" t="str">
        <f>IF(OR(ISBLANK(E30),Concentration_gL=""),"",Concentration_gL*((E30+G30)/E30))</f>
        <v/>
      </c>
      <c r="T30" s="28" t="str">
        <f t="shared" si="2"/>
        <v/>
      </c>
      <c r="U30" s="24" t="str">
        <f>IF(OR(ISBLANK(F30),Concentration_gL=""),"",(Concentration_gL*(G30/1000)*100*(1/(F30))))</f>
        <v/>
      </c>
      <c r="V30" s="28" t="str">
        <f t="shared" si="0"/>
        <v/>
      </c>
      <c r="W30" s="22"/>
      <c r="X30" s="30" t="str">
        <f>IF(OR(ISBLANK(W30),Concentration_gg=""),"",(100/(100-W30)*Concentration_gg))</f>
        <v/>
      </c>
      <c r="Y30" s="33" t="str">
        <f t="shared" si="1"/>
        <v/>
      </c>
      <c r="Z30" s="31"/>
    </row>
    <row r="31" spans="1:26" s="6" customFormat="1" x14ac:dyDescent="0.3">
      <c r="A31" s="7"/>
      <c r="B31" s="3"/>
      <c r="C31" s="129"/>
      <c r="D31" s="100"/>
      <c r="E31" s="95"/>
      <c r="F31" s="75"/>
      <c r="G31" s="95"/>
      <c r="H31" s="5"/>
      <c r="I31" s="75"/>
      <c r="J31" s="75"/>
      <c r="K31" s="75"/>
      <c r="L31" s="75"/>
      <c r="M31" s="75"/>
      <c r="N31" s="5"/>
      <c r="O31" s="81" t="s">
        <v>12</v>
      </c>
      <c r="P31" s="76" t="str">
        <f>IF(OR(ISBLANK(J30),ISBLANK(K30),A2_blank_ave=0,A3_blank_ave=0),"",((K30-J30)-(A3_blank_ave-A2_blank_ave)))</f>
        <v/>
      </c>
      <c r="Q31" s="77" t="str">
        <f>P31</f>
        <v/>
      </c>
      <c r="R31" s="134" t="str">
        <f>IF(OR(ISBLANK(M30),Change_absorbance=""),"",(1.9034046984127*Change_absorbance/M30))</f>
        <v/>
      </c>
      <c r="S31" s="24" t="str">
        <f>IF(OR(ISBLANK(E30),Concentration_gL=""),"",Concentration_gL*((E30+G30)/E30))</f>
        <v/>
      </c>
      <c r="T31" s="79" t="str">
        <f t="shared" si="2"/>
        <v/>
      </c>
      <c r="U31" s="24" t="str">
        <f>IF(OR(ISBLANK(F30),Concentration_gL=""),"",(Concentration_gL*(G30/1000)*100*(1/(F30))))</f>
        <v/>
      </c>
      <c r="V31" s="79" t="str">
        <f t="shared" si="0"/>
        <v/>
      </c>
      <c r="W31" s="75"/>
      <c r="X31" s="30" t="str">
        <f>IF(OR(ISBLANK(W30),Concentration_gg=""),"",(100/(100-W30)*Concentration_gg))</f>
        <v/>
      </c>
      <c r="Y31" s="80" t="str">
        <f t="shared" si="1"/>
        <v/>
      </c>
      <c r="Z31" s="31"/>
    </row>
    <row r="32" spans="1:26" s="6" customFormat="1" x14ac:dyDescent="0.3">
      <c r="A32" s="7"/>
      <c r="B32" s="3"/>
      <c r="C32" s="129"/>
      <c r="D32" s="100"/>
      <c r="E32" s="95"/>
      <c r="F32" s="75"/>
      <c r="G32" s="95"/>
      <c r="H32" s="5"/>
      <c r="I32" s="75"/>
      <c r="J32" s="75"/>
      <c r="K32" s="75"/>
      <c r="L32" s="75"/>
      <c r="M32" s="75"/>
      <c r="N32" s="5"/>
      <c r="O32" s="81" t="s">
        <v>13</v>
      </c>
      <c r="P32" s="76" t="str">
        <f>IF(OR(ISBLANK(K30),ISBLANK(L30),A2_blank_ave=0,A3_blank_ave=0),"",(L30-K30)-(A4_blank_ave-A3_blank_ave))</f>
        <v/>
      </c>
      <c r="Q32" s="77" t="str">
        <f>P32</f>
        <v/>
      </c>
      <c r="R32" s="134" t="str">
        <f>IF(OR(ISBLANK(M30),Change_absorbance=""),"",(1.91827504761905*Change_absorbance/M30))</f>
        <v/>
      </c>
      <c r="S32" s="24" t="str">
        <f>IF(OR(ISBLANK(E30),Concentration_gL=""),"",Concentration_gL*((E30+G30)/E30))</f>
        <v/>
      </c>
      <c r="T32" s="79" t="str">
        <f t="shared" si="2"/>
        <v/>
      </c>
      <c r="U32" s="24" t="str">
        <f>IF(OR(ISBLANK(F30),Concentration_gL=""),"",(Concentration_gL*(G30/1000)*100*(1/(F30))))</f>
        <v/>
      </c>
      <c r="V32" s="79" t="str">
        <f t="shared" si="0"/>
        <v/>
      </c>
      <c r="W32" s="75"/>
      <c r="X32" s="30" t="str">
        <f>IF(OR(ISBLANK(W30),Concentration_gg=""),"",(100/(100-W30)*Concentration_gg))</f>
        <v/>
      </c>
      <c r="Y32" s="80" t="str">
        <f t="shared" si="1"/>
        <v/>
      </c>
      <c r="Z32" s="31"/>
    </row>
    <row r="33" spans="1:26" s="6" customFormat="1" x14ac:dyDescent="0.3">
      <c r="A33" s="7"/>
      <c r="B33" s="3"/>
      <c r="C33" s="130"/>
      <c r="D33" s="100"/>
      <c r="E33" s="95"/>
      <c r="F33" s="75"/>
      <c r="G33" s="95"/>
      <c r="H33" s="5"/>
      <c r="I33" s="75"/>
      <c r="J33" s="75"/>
      <c r="K33" s="75"/>
      <c r="L33" s="75"/>
      <c r="M33" s="75"/>
      <c r="N33" s="5"/>
      <c r="O33" s="81" t="s">
        <v>35</v>
      </c>
      <c r="P33" s="76"/>
      <c r="Q33" s="77"/>
      <c r="R33" s="78" t="str">
        <f t="shared" ref="R33" si="7">IF(AND(R31="",R30="",R32=""),"",SUM(R30:R32))</f>
        <v/>
      </c>
      <c r="S33" s="24" t="str">
        <f t="shared" ref="S33" si="8">IF(OR(S31="",S30=""),"",S31+S30)</f>
        <v/>
      </c>
      <c r="T33" s="79" t="str">
        <f t="shared" si="2"/>
        <v/>
      </c>
      <c r="U33" s="78" t="str">
        <f>IF(AND(U31="",U30="",U32=""),"",SUM(U30:U32))</f>
        <v/>
      </c>
      <c r="V33" s="79" t="str">
        <f t="shared" si="0"/>
        <v/>
      </c>
      <c r="W33" s="75"/>
      <c r="X33" s="30" t="str">
        <f>IF(OR(ISBLANK(W30),Concentration_gg=""),"",(100/(100-W30)*Concentration_gg))</f>
        <v/>
      </c>
      <c r="Y33" s="82" t="str">
        <f t="shared" si="1"/>
        <v/>
      </c>
      <c r="Z33" s="31"/>
    </row>
    <row r="34" spans="1:26" s="6" customFormat="1" x14ac:dyDescent="0.3">
      <c r="A34" s="7"/>
      <c r="B34" s="3"/>
      <c r="C34" s="128">
        <v>6</v>
      </c>
      <c r="D34" s="99"/>
      <c r="E34" s="22"/>
      <c r="F34" s="104">
        <v>0.5</v>
      </c>
      <c r="G34" s="22">
        <v>20.5</v>
      </c>
      <c r="H34" s="5"/>
      <c r="I34" s="21"/>
      <c r="J34" s="21"/>
      <c r="K34" s="21"/>
      <c r="L34" s="21"/>
      <c r="M34" s="22">
        <v>0.1</v>
      </c>
      <c r="N34" s="5"/>
      <c r="O34" s="97" t="s">
        <v>46</v>
      </c>
      <c r="P34" s="24" t="str">
        <f>IF(OR(ISBLANK(A1_sample),ISBLANK(A2_sample),A1_blank_ave=0,A2_blank_ave=0),"",(A2_sample-A1_sample)-(A2_blank_ave-A1_blank_ave))</f>
        <v/>
      </c>
      <c r="Q34" s="25" t="str">
        <f>P34</f>
        <v/>
      </c>
      <c r="R34" s="134" t="str">
        <f>IF(OR(ISBLANK(Sample_volume),Change_absorbance=""),"",(1.88853434920635*Change_absorbance/Sample_volume))</f>
        <v/>
      </c>
      <c r="S34" s="24" t="str">
        <f>IF(OR(ISBLANK(E34),Concentration_gL=""),"",Concentration_gL*((E34+G34)/E34))</f>
        <v/>
      </c>
      <c r="T34" s="28" t="str">
        <f t="shared" si="2"/>
        <v/>
      </c>
      <c r="U34" s="24" t="str">
        <f>IF(OR(ISBLANK(F34),Concentration_gL=""),"",(Concentration_gL*(G34/1000)*100*(1/(F34))))</f>
        <v/>
      </c>
      <c r="V34" s="28" t="str">
        <f t="shared" si="0"/>
        <v/>
      </c>
      <c r="W34" s="22"/>
      <c r="X34" s="30" t="str">
        <f>IF(OR(ISBLANK(W34),Concentration_gg=""),"",(100/(100-W34)*Concentration_gg))</f>
        <v/>
      </c>
      <c r="Y34" s="33" t="str">
        <f t="shared" si="1"/>
        <v/>
      </c>
      <c r="Z34" s="31"/>
    </row>
    <row r="35" spans="1:26" s="6" customFormat="1" x14ac:dyDescent="0.3">
      <c r="A35" s="7"/>
      <c r="B35" s="3"/>
      <c r="C35" s="129"/>
      <c r="D35" s="100"/>
      <c r="E35" s="95"/>
      <c r="F35" s="75"/>
      <c r="G35" s="95"/>
      <c r="H35" s="5"/>
      <c r="I35" s="75"/>
      <c r="J35" s="75"/>
      <c r="K35" s="75"/>
      <c r="L35" s="75"/>
      <c r="M35" s="75"/>
      <c r="N35" s="5"/>
      <c r="O35" s="81" t="s">
        <v>12</v>
      </c>
      <c r="P35" s="76" t="str">
        <f>IF(OR(ISBLANK(J34),ISBLANK(K34),A2_blank_ave=0,A3_blank_ave=0),"",((K34-J34)-(A3_blank_ave-A2_blank_ave)))</f>
        <v/>
      </c>
      <c r="Q35" s="77" t="str">
        <f>P35</f>
        <v/>
      </c>
      <c r="R35" s="134" t="str">
        <f>IF(OR(ISBLANK(M34),Change_absorbance=""),"",(1.9034046984127*Change_absorbance/M34))</f>
        <v/>
      </c>
      <c r="S35" s="24" t="str">
        <f>IF(OR(ISBLANK(E34),Concentration_gL=""),"",Concentration_gL*((E34+G34)/E34))</f>
        <v/>
      </c>
      <c r="T35" s="79" t="str">
        <f t="shared" si="2"/>
        <v/>
      </c>
      <c r="U35" s="24" t="str">
        <f>IF(OR(ISBLANK(F34),Concentration_gL=""),"",(Concentration_gL*(G34/1000)*100*(1/(F34))))</f>
        <v/>
      </c>
      <c r="V35" s="79" t="str">
        <f t="shared" si="0"/>
        <v/>
      </c>
      <c r="W35" s="75"/>
      <c r="X35" s="30" t="str">
        <f>IF(OR(ISBLANK(W34),Concentration_gg=""),"",(100/(100-W34)*Concentration_gg))</f>
        <v/>
      </c>
      <c r="Y35" s="80" t="str">
        <f t="shared" si="1"/>
        <v/>
      </c>
      <c r="Z35" s="31"/>
    </row>
    <row r="36" spans="1:26" s="6" customFormat="1" x14ac:dyDescent="0.3">
      <c r="A36" s="7"/>
      <c r="B36" s="3"/>
      <c r="C36" s="129"/>
      <c r="D36" s="100"/>
      <c r="E36" s="95"/>
      <c r="F36" s="75"/>
      <c r="G36" s="95"/>
      <c r="H36" s="5"/>
      <c r="I36" s="75"/>
      <c r="J36" s="75"/>
      <c r="K36" s="75"/>
      <c r="L36" s="75"/>
      <c r="M36" s="75"/>
      <c r="N36" s="5"/>
      <c r="O36" s="81" t="s">
        <v>13</v>
      </c>
      <c r="P36" s="76" t="str">
        <f>IF(OR(ISBLANK(K34),ISBLANK(L34),A2_blank_ave=0,A3_blank_ave=0),"",(L34-K34)-(A4_blank_ave-A3_blank_ave))</f>
        <v/>
      </c>
      <c r="Q36" s="77" t="str">
        <f>P36</f>
        <v/>
      </c>
      <c r="R36" s="134" t="str">
        <f>IF(OR(ISBLANK(M34),Change_absorbance=""),"",(1.91827504761905*Change_absorbance/M34))</f>
        <v/>
      </c>
      <c r="S36" s="24" t="str">
        <f>IF(OR(ISBLANK(E34),Concentration_gL=""),"",Concentration_gL*((E34+G34)/E34))</f>
        <v/>
      </c>
      <c r="T36" s="79" t="str">
        <f t="shared" si="2"/>
        <v/>
      </c>
      <c r="U36" s="24" t="str">
        <f>IF(OR(ISBLANK(F34),Concentration_gL=""),"",(Concentration_gL*(G34/1000)*100*(1/(F34))))</f>
        <v/>
      </c>
      <c r="V36" s="79" t="str">
        <f t="shared" si="0"/>
        <v/>
      </c>
      <c r="W36" s="75"/>
      <c r="X36" s="30" t="str">
        <f>IF(OR(ISBLANK(W34),Concentration_gg=""),"",(100/(100-W34)*Concentration_gg))</f>
        <v/>
      </c>
      <c r="Y36" s="80" t="str">
        <f t="shared" si="1"/>
        <v/>
      </c>
      <c r="Z36" s="31"/>
    </row>
    <row r="37" spans="1:26" s="6" customFormat="1" x14ac:dyDescent="0.3">
      <c r="A37" s="7"/>
      <c r="B37" s="3"/>
      <c r="C37" s="130"/>
      <c r="D37" s="100"/>
      <c r="E37" s="95"/>
      <c r="F37" s="75"/>
      <c r="G37" s="95"/>
      <c r="H37" s="5"/>
      <c r="I37" s="75"/>
      <c r="J37" s="75"/>
      <c r="K37" s="75"/>
      <c r="L37" s="75"/>
      <c r="M37" s="75"/>
      <c r="N37" s="5"/>
      <c r="O37" s="81" t="s">
        <v>35</v>
      </c>
      <c r="P37" s="76"/>
      <c r="Q37" s="77"/>
      <c r="R37" s="78" t="str">
        <f t="shared" ref="R37" si="9">IF(AND(R35="",R34="",R36=""),"",SUM(R34:R36))</f>
        <v/>
      </c>
      <c r="S37" s="24" t="str">
        <f t="shared" ref="S37" si="10">IF(OR(S35="",S34=""),"",S35+S34)</f>
        <v/>
      </c>
      <c r="T37" s="79" t="str">
        <f t="shared" si="2"/>
        <v/>
      </c>
      <c r="U37" s="78" t="str">
        <f>IF(AND(U35="",U34="",U36=""),"",SUM(U34:U36))</f>
        <v/>
      </c>
      <c r="V37" s="79" t="str">
        <f t="shared" si="0"/>
        <v/>
      </c>
      <c r="W37" s="75"/>
      <c r="X37" s="30" t="str">
        <f>IF(OR(ISBLANK(W34),Concentration_gg=""),"",(100/(100-W34)*Concentration_gg))</f>
        <v/>
      </c>
      <c r="Y37" s="82" t="str">
        <f t="shared" si="1"/>
        <v/>
      </c>
      <c r="Z37" s="31"/>
    </row>
    <row r="38" spans="1:26" s="6" customFormat="1" x14ac:dyDescent="0.3">
      <c r="A38" s="7"/>
      <c r="B38" s="3"/>
      <c r="C38" s="128">
        <v>7</v>
      </c>
      <c r="D38" s="99"/>
      <c r="E38" s="22"/>
      <c r="F38" s="104">
        <v>0.5</v>
      </c>
      <c r="G38" s="22">
        <v>20.5</v>
      </c>
      <c r="H38" s="5"/>
      <c r="I38" s="21"/>
      <c r="J38" s="21"/>
      <c r="K38" s="21"/>
      <c r="L38" s="21"/>
      <c r="M38" s="22">
        <v>0.1</v>
      </c>
      <c r="N38" s="5"/>
      <c r="O38" s="97" t="s">
        <v>46</v>
      </c>
      <c r="P38" s="24" t="str">
        <f>IF(OR(ISBLANK(A1_sample),ISBLANK(A2_sample),A1_blank_ave=0,A2_blank_ave=0),"",(A2_sample-A1_sample)-(A2_blank_ave-A1_blank_ave))</f>
        <v/>
      </c>
      <c r="Q38" s="25" t="str">
        <f>P38</f>
        <v/>
      </c>
      <c r="R38" s="134" t="str">
        <f>IF(OR(ISBLANK(Sample_volume),Change_absorbance=""),"",(1.88853434920635*Change_absorbance/Sample_volume))</f>
        <v/>
      </c>
      <c r="S38" s="24" t="str">
        <f>IF(OR(ISBLANK(E38),Concentration_gL=""),"",Concentration_gL*((E38+G38)/E38))</f>
        <v/>
      </c>
      <c r="T38" s="28" t="str">
        <f t="shared" si="2"/>
        <v/>
      </c>
      <c r="U38" s="24" t="str">
        <f>IF(OR(ISBLANK(F38),Concentration_gL=""),"",(Concentration_gL*(G38/1000)*100*(1/(F38))))</f>
        <v/>
      </c>
      <c r="V38" s="28" t="str">
        <f t="shared" si="0"/>
        <v/>
      </c>
      <c r="W38" s="22"/>
      <c r="X38" s="30" t="str">
        <f>IF(OR(ISBLANK(W38),Concentration_gg=""),"",(100/(100-W38)*Concentration_gg))</f>
        <v/>
      </c>
      <c r="Y38" s="33" t="str">
        <f t="shared" si="1"/>
        <v/>
      </c>
      <c r="Z38" s="31"/>
    </row>
    <row r="39" spans="1:26" s="6" customFormat="1" x14ac:dyDescent="0.3">
      <c r="A39" s="7"/>
      <c r="B39" s="3"/>
      <c r="C39" s="129"/>
      <c r="D39" s="100"/>
      <c r="E39" s="95"/>
      <c r="F39" s="75"/>
      <c r="G39" s="95"/>
      <c r="H39" s="5"/>
      <c r="I39" s="75"/>
      <c r="J39" s="75"/>
      <c r="K39" s="75"/>
      <c r="L39" s="75"/>
      <c r="M39" s="75"/>
      <c r="N39" s="5"/>
      <c r="O39" s="81" t="s">
        <v>12</v>
      </c>
      <c r="P39" s="76" t="str">
        <f>IF(OR(ISBLANK(J38),ISBLANK(K38),A2_blank_ave=0,A3_blank_ave=0),"",((K38-J38)-(A3_blank_ave-A2_blank_ave)))</f>
        <v/>
      </c>
      <c r="Q39" s="77" t="str">
        <f>P39</f>
        <v/>
      </c>
      <c r="R39" s="134" t="str">
        <f>IF(OR(ISBLANK(M38),Change_absorbance=""),"",(1.9034046984127*Change_absorbance/M38))</f>
        <v/>
      </c>
      <c r="S39" s="24" t="str">
        <f>IF(OR(ISBLANK(E38),Concentration_gL=""),"",Concentration_gL*((E38+G38)/E38))</f>
        <v/>
      </c>
      <c r="T39" s="79" t="str">
        <f t="shared" si="2"/>
        <v/>
      </c>
      <c r="U39" s="24" t="str">
        <f>IF(OR(ISBLANK(F38),Concentration_gL=""),"",(Concentration_gL*(G38/1000)*100*(1/(F38))))</f>
        <v/>
      </c>
      <c r="V39" s="79" t="str">
        <f t="shared" si="0"/>
        <v/>
      </c>
      <c r="W39" s="75"/>
      <c r="X39" s="30" t="str">
        <f>IF(OR(ISBLANK(W38),Concentration_gg=""),"",(100/(100-W38)*Concentration_gg))</f>
        <v/>
      </c>
      <c r="Y39" s="80" t="str">
        <f t="shared" si="1"/>
        <v/>
      </c>
      <c r="Z39" s="31"/>
    </row>
    <row r="40" spans="1:26" s="6" customFormat="1" x14ac:dyDescent="0.3">
      <c r="A40" s="7"/>
      <c r="B40" s="3"/>
      <c r="C40" s="129"/>
      <c r="D40" s="100"/>
      <c r="E40" s="95"/>
      <c r="F40" s="75"/>
      <c r="G40" s="95"/>
      <c r="H40" s="5"/>
      <c r="I40" s="75"/>
      <c r="J40" s="75"/>
      <c r="K40" s="75"/>
      <c r="L40" s="75"/>
      <c r="M40" s="75"/>
      <c r="N40" s="5"/>
      <c r="O40" s="81" t="s">
        <v>13</v>
      </c>
      <c r="P40" s="76" t="str">
        <f>IF(OR(ISBLANK(K38),ISBLANK(L38),A2_blank_ave=0,A3_blank_ave=0),"",(L38-K38)-(A4_blank_ave-A3_blank_ave))</f>
        <v/>
      </c>
      <c r="Q40" s="77" t="str">
        <f>P40</f>
        <v/>
      </c>
      <c r="R40" s="134" t="str">
        <f>IF(OR(ISBLANK(M38),Change_absorbance=""),"",(1.91827504761905*Change_absorbance/M38))</f>
        <v/>
      </c>
      <c r="S40" s="24" t="str">
        <f>IF(OR(ISBLANK(E38),Concentration_gL=""),"",Concentration_gL*((E38+G38)/E38))</f>
        <v/>
      </c>
      <c r="T40" s="79" t="str">
        <f t="shared" si="2"/>
        <v/>
      </c>
      <c r="U40" s="24" t="str">
        <f>IF(OR(ISBLANK(F38),Concentration_gL=""),"",(Concentration_gL*(G38/1000)*100*(1/(F38))))</f>
        <v/>
      </c>
      <c r="V40" s="79" t="str">
        <f t="shared" si="0"/>
        <v/>
      </c>
      <c r="W40" s="75"/>
      <c r="X40" s="30" t="str">
        <f>IF(OR(ISBLANK(W38),Concentration_gg=""),"",(100/(100-W38)*Concentration_gg))</f>
        <v/>
      </c>
      <c r="Y40" s="80" t="str">
        <f t="shared" si="1"/>
        <v/>
      </c>
      <c r="Z40" s="31"/>
    </row>
    <row r="41" spans="1:26" s="6" customFormat="1" x14ac:dyDescent="0.3">
      <c r="A41" s="7"/>
      <c r="B41" s="3"/>
      <c r="C41" s="130"/>
      <c r="D41" s="100"/>
      <c r="E41" s="95"/>
      <c r="F41" s="75"/>
      <c r="G41" s="95"/>
      <c r="H41" s="5"/>
      <c r="I41" s="75"/>
      <c r="J41" s="75"/>
      <c r="K41" s="75"/>
      <c r="L41" s="75"/>
      <c r="M41" s="75"/>
      <c r="N41" s="5"/>
      <c r="O41" s="81" t="s">
        <v>35</v>
      </c>
      <c r="P41" s="76"/>
      <c r="Q41" s="77"/>
      <c r="R41" s="78" t="str">
        <f t="shared" ref="R41" si="11">IF(AND(R39="",R38="",R40=""),"",SUM(R38:R40))</f>
        <v/>
      </c>
      <c r="S41" s="24" t="str">
        <f t="shared" ref="S41" si="12">IF(OR(S39="",S38=""),"",S39+S38)</f>
        <v/>
      </c>
      <c r="T41" s="79" t="str">
        <f t="shared" si="2"/>
        <v/>
      </c>
      <c r="U41" s="78" t="str">
        <f>IF(AND(U39="",U38="",U40=""),"",SUM(U38:U40))</f>
        <v/>
      </c>
      <c r="V41" s="79" t="str">
        <f t="shared" si="0"/>
        <v/>
      </c>
      <c r="W41" s="75"/>
      <c r="X41" s="30" t="str">
        <f>IF(OR(ISBLANK(W38),Concentration_gg=""),"",(100/(100-W38)*Concentration_gg))</f>
        <v/>
      </c>
      <c r="Y41" s="82" t="str">
        <f t="shared" si="1"/>
        <v/>
      </c>
      <c r="Z41" s="31"/>
    </row>
    <row r="42" spans="1:26" s="6" customFormat="1" x14ac:dyDescent="0.3">
      <c r="A42" s="7"/>
      <c r="B42" s="3"/>
      <c r="C42" s="128">
        <v>8</v>
      </c>
      <c r="D42" s="99"/>
      <c r="E42" s="22"/>
      <c r="F42" s="104">
        <v>0.5</v>
      </c>
      <c r="G42" s="22">
        <v>20.5</v>
      </c>
      <c r="H42" s="5"/>
      <c r="I42" s="21"/>
      <c r="J42" s="21"/>
      <c r="K42" s="21"/>
      <c r="L42" s="21"/>
      <c r="M42" s="22">
        <v>0.1</v>
      </c>
      <c r="N42" s="5"/>
      <c r="O42" s="97" t="s">
        <v>46</v>
      </c>
      <c r="P42" s="24" t="str">
        <f>IF(OR(ISBLANK(A1_sample),ISBLANK(A2_sample),A1_blank_ave=0,A2_blank_ave=0),"",(A2_sample-A1_sample)-(A2_blank_ave-A1_blank_ave))</f>
        <v/>
      </c>
      <c r="Q42" s="25" t="str">
        <f>P42</f>
        <v/>
      </c>
      <c r="R42" s="134" t="str">
        <f>IF(OR(ISBLANK(Sample_volume),Change_absorbance=""),"",(1.88853434920635*Change_absorbance/Sample_volume))</f>
        <v/>
      </c>
      <c r="S42" s="24" t="str">
        <f>IF(OR(ISBLANK(E42),Concentration_gL=""),"",Concentration_gL*((E42+G42)/E42))</f>
        <v/>
      </c>
      <c r="T42" s="28" t="str">
        <f t="shared" si="2"/>
        <v/>
      </c>
      <c r="U42" s="24" t="str">
        <f>IF(OR(ISBLANK(F42),Concentration_gL=""),"",(Concentration_gL*(G42/1000)*100*(1/(F42))))</f>
        <v/>
      </c>
      <c r="V42" s="28" t="str">
        <f t="shared" si="0"/>
        <v/>
      </c>
      <c r="W42" s="22"/>
      <c r="X42" s="30" t="str">
        <f>IF(OR(ISBLANK(W42),Concentration_gg=""),"",(100/(100-W42)*Concentration_gg))</f>
        <v/>
      </c>
      <c r="Y42" s="33" t="str">
        <f t="shared" si="1"/>
        <v/>
      </c>
      <c r="Z42" s="31"/>
    </row>
    <row r="43" spans="1:26" s="6" customFormat="1" x14ac:dyDescent="0.3">
      <c r="A43" s="7"/>
      <c r="B43" s="3"/>
      <c r="C43" s="129"/>
      <c r="D43" s="100"/>
      <c r="E43" s="95"/>
      <c r="F43" s="75"/>
      <c r="G43" s="95"/>
      <c r="H43" s="5"/>
      <c r="I43" s="75"/>
      <c r="J43" s="75"/>
      <c r="K43" s="75"/>
      <c r="L43" s="75"/>
      <c r="M43" s="75"/>
      <c r="N43" s="5"/>
      <c r="O43" s="81" t="s">
        <v>12</v>
      </c>
      <c r="P43" s="76" t="str">
        <f>IF(OR(ISBLANK(J42),ISBLANK(K42),A2_blank_ave=0,A3_blank_ave=0),"",((K42-J42)-(A3_blank_ave-A2_blank_ave)))</f>
        <v/>
      </c>
      <c r="Q43" s="77" t="str">
        <f>P43</f>
        <v/>
      </c>
      <c r="R43" s="134" t="str">
        <f>IF(OR(ISBLANK(M42),Change_absorbance=""),"",(1.9034046984127*Change_absorbance/M42))</f>
        <v/>
      </c>
      <c r="S43" s="24" t="str">
        <f>IF(OR(ISBLANK(E42),Concentration_gL=""),"",Concentration_gL*((E42+G42)/E42))</f>
        <v/>
      </c>
      <c r="T43" s="79" t="str">
        <f t="shared" si="2"/>
        <v/>
      </c>
      <c r="U43" s="24" t="str">
        <f>IF(OR(ISBLANK(F42),Concentration_gL=""),"",(Concentration_gL*(G42/1000)*100*(1/(F42))))</f>
        <v/>
      </c>
      <c r="V43" s="79" t="str">
        <f t="shared" si="0"/>
        <v/>
      </c>
      <c r="W43" s="75"/>
      <c r="X43" s="30" t="str">
        <f>IF(OR(ISBLANK(W42),Concentration_gg=""),"",(100/(100-W42)*Concentration_gg))</f>
        <v/>
      </c>
      <c r="Y43" s="80" t="str">
        <f t="shared" si="1"/>
        <v/>
      </c>
      <c r="Z43" s="31"/>
    </row>
    <row r="44" spans="1:26" s="6" customFormat="1" x14ac:dyDescent="0.3">
      <c r="A44" s="7"/>
      <c r="B44" s="3"/>
      <c r="C44" s="129"/>
      <c r="D44" s="100"/>
      <c r="E44" s="95"/>
      <c r="F44" s="75"/>
      <c r="G44" s="95"/>
      <c r="H44" s="5"/>
      <c r="I44" s="75"/>
      <c r="J44" s="75"/>
      <c r="K44" s="75"/>
      <c r="L44" s="75"/>
      <c r="M44" s="75"/>
      <c r="N44" s="5"/>
      <c r="O44" s="81" t="s">
        <v>13</v>
      </c>
      <c r="P44" s="76" t="str">
        <f>IF(OR(ISBLANK(K42),ISBLANK(L42),A2_blank_ave=0,A3_blank_ave=0),"",(L42-K42)-(A4_blank_ave-A3_blank_ave))</f>
        <v/>
      </c>
      <c r="Q44" s="77" t="str">
        <f>P44</f>
        <v/>
      </c>
      <c r="R44" s="134" t="str">
        <f>IF(OR(ISBLANK(M42),Change_absorbance=""),"",(1.91827504761905*Change_absorbance/M42))</f>
        <v/>
      </c>
      <c r="S44" s="24" t="str">
        <f>IF(OR(ISBLANK(E42),Concentration_gL=""),"",Concentration_gL*((E42+G42)/E42))</f>
        <v/>
      </c>
      <c r="T44" s="79" t="str">
        <f t="shared" si="2"/>
        <v/>
      </c>
      <c r="U44" s="24" t="str">
        <f>IF(OR(ISBLANK(F42),Concentration_gL=""),"",(Concentration_gL*(G42/1000)*100*(1/(F42))))</f>
        <v/>
      </c>
      <c r="V44" s="79" t="str">
        <f t="shared" si="0"/>
        <v/>
      </c>
      <c r="W44" s="75"/>
      <c r="X44" s="30" t="str">
        <f>IF(OR(ISBLANK(W42),Concentration_gg=""),"",(100/(100-W42)*Concentration_gg))</f>
        <v/>
      </c>
      <c r="Y44" s="80" t="str">
        <f t="shared" si="1"/>
        <v/>
      </c>
      <c r="Z44" s="31"/>
    </row>
    <row r="45" spans="1:26" s="6" customFormat="1" x14ac:dyDescent="0.3">
      <c r="A45" s="7"/>
      <c r="B45" s="3"/>
      <c r="C45" s="130"/>
      <c r="D45" s="100"/>
      <c r="E45" s="95"/>
      <c r="F45" s="75"/>
      <c r="G45" s="95"/>
      <c r="H45" s="5"/>
      <c r="I45" s="75"/>
      <c r="J45" s="75"/>
      <c r="K45" s="75"/>
      <c r="L45" s="75"/>
      <c r="M45" s="75"/>
      <c r="N45" s="5"/>
      <c r="O45" s="81" t="s">
        <v>35</v>
      </c>
      <c r="P45" s="76"/>
      <c r="Q45" s="77"/>
      <c r="R45" s="78" t="str">
        <f t="shared" ref="R45" si="13">IF(AND(R43="",R42="",R44=""),"",SUM(R42:R44))</f>
        <v/>
      </c>
      <c r="S45" s="24" t="str">
        <f t="shared" ref="S45" si="14">IF(OR(S43="",S42=""),"",S43+S42)</f>
        <v/>
      </c>
      <c r="T45" s="79" t="str">
        <f t="shared" si="2"/>
        <v/>
      </c>
      <c r="U45" s="78" t="str">
        <f>IF(AND(U43="",U42="",U44=""),"",SUM(U42:U44))</f>
        <v/>
      </c>
      <c r="V45" s="79" t="str">
        <f t="shared" si="0"/>
        <v/>
      </c>
      <c r="W45" s="75"/>
      <c r="X45" s="30" t="str">
        <f>IF(OR(ISBLANK(W42),Concentration_gg=""),"",(100/(100-W42)*Concentration_gg))</f>
        <v/>
      </c>
      <c r="Y45" s="82" t="str">
        <f t="shared" si="1"/>
        <v/>
      </c>
      <c r="Z45" s="31"/>
    </row>
    <row r="46" spans="1:26" s="6" customFormat="1" x14ac:dyDescent="0.3">
      <c r="A46" s="7"/>
      <c r="B46" s="3"/>
      <c r="C46" s="128">
        <v>9</v>
      </c>
      <c r="D46" s="99"/>
      <c r="E46" s="22"/>
      <c r="F46" s="104">
        <v>0.5</v>
      </c>
      <c r="G46" s="22">
        <v>20.5</v>
      </c>
      <c r="H46" s="5"/>
      <c r="I46" s="21"/>
      <c r="J46" s="21"/>
      <c r="K46" s="21"/>
      <c r="L46" s="21"/>
      <c r="M46" s="22">
        <v>0.1</v>
      </c>
      <c r="N46" s="5"/>
      <c r="O46" s="97" t="s">
        <v>46</v>
      </c>
      <c r="P46" s="24" t="str">
        <f>IF(OR(ISBLANK(A1_sample),ISBLANK(A2_sample),A1_blank_ave=0,A2_blank_ave=0),"",(A2_sample-A1_sample)-(A2_blank_ave-A1_blank_ave))</f>
        <v/>
      </c>
      <c r="Q46" s="25" t="str">
        <f>P46</f>
        <v/>
      </c>
      <c r="R46" s="134" t="str">
        <f>IF(OR(ISBLANK(Sample_volume),Change_absorbance=""),"",(1.88853434920635*Change_absorbance/Sample_volume))</f>
        <v/>
      </c>
      <c r="S46" s="24" t="str">
        <f>IF(OR(ISBLANK(E46),Concentration_gL=""),"",Concentration_gL*((E46+G46)/E46))</f>
        <v/>
      </c>
      <c r="T46" s="28" t="str">
        <f t="shared" si="2"/>
        <v/>
      </c>
      <c r="U46" s="24" t="str">
        <f>IF(OR(ISBLANK(F46),Concentration_gL=""),"",(Concentration_gL*(G46/1000)*100*(1/(F46))))</f>
        <v/>
      </c>
      <c r="V46" s="28" t="str">
        <f t="shared" si="0"/>
        <v/>
      </c>
      <c r="W46" s="22"/>
      <c r="X46" s="30" t="str">
        <f>IF(OR(ISBLANK(W46),Concentration_gg=""),"",(100/(100-W46)*Concentration_gg))</f>
        <v/>
      </c>
      <c r="Y46" s="33" t="str">
        <f t="shared" si="1"/>
        <v/>
      </c>
      <c r="Z46" s="31"/>
    </row>
    <row r="47" spans="1:26" s="6" customFormat="1" x14ac:dyDescent="0.3">
      <c r="A47" s="7"/>
      <c r="B47" s="3"/>
      <c r="C47" s="129"/>
      <c r="D47" s="100"/>
      <c r="E47" s="95"/>
      <c r="F47" s="75"/>
      <c r="G47" s="95"/>
      <c r="H47" s="5"/>
      <c r="I47" s="75"/>
      <c r="J47" s="75"/>
      <c r="K47" s="75"/>
      <c r="L47" s="75"/>
      <c r="M47" s="75"/>
      <c r="N47" s="5"/>
      <c r="O47" s="81" t="s">
        <v>12</v>
      </c>
      <c r="P47" s="76" t="str">
        <f>IF(OR(ISBLANK(J46),ISBLANK(K46),A2_blank_ave=0,A3_blank_ave=0),"",((K46-J46)-(A3_blank_ave-A2_blank_ave)))</f>
        <v/>
      </c>
      <c r="Q47" s="77" t="str">
        <f>P47</f>
        <v/>
      </c>
      <c r="R47" s="134" t="str">
        <f>IF(OR(ISBLANK(M46),Change_absorbance=""),"",(1.9034046984127*Change_absorbance/M46))</f>
        <v/>
      </c>
      <c r="S47" s="24" t="str">
        <f>IF(OR(ISBLANK(E46),Concentration_gL=""),"",Concentration_gL*((E46+G46)/E46))</f>
        <v/>
      </c>
      <c r="T47" s="79" t="str">
        <f t="shared" si="2"/>
        <v/>
      </c>
      <c r="U47" s="24" t="str">
        <f>IF(OR(ISBLANK(F46),Concentration_gL=""),"",(Concentration_gL*(G46/1000)*100*(1/(F46))))</f>
        <v/>
      </c>
      <c r="V47" s="79" t="str">
        <f t="shared" si="0"/>
        <v/>
      </c>
      <c r="W47" s="75"/>
      <c r="X47" s="30" t="str">
        <f>IF(OR(ISBLANK(W46),Concentration_gg=""),"",(100/(100-W46)*Concentration_gg))</f>
        <v/>
      </c>
      <c r="Y47" s="80" t="str">
        <f t="shared" si="1"/>
        <v/>
      </c>
      <c r="Z47" s="31"/>
    </row>
    <row r="48" spans="1:26" s="6" customFormat="1" x14ac:dyDescent="0.3">
      <c r="A48" s="7"/>
      <c r="B48" s="3"/>
      <c r="C48" s="129"/>
      <c r="D48" s="100"/>
      <c r="E48" s="95"/>
      <c r="F48" s="75"/>
      <c r="G48" s="95"/>
      <c r="H48" s="5"/>
      <c r="I48" s="75"/>
      <c r="J48" s="75"/>
      <c r="K48" s="75"/>
      <c r="L48" s="75"/>
      <c r="M48" s="75"/>
      <c r="N48" s="5"/>
      <c r="O48" s="81" t="s">
        <v>13</v>
      </c>
      <c r="P48" s="76" t="str">
        <f>IF(OR(ISBLANK(K46),ISBLANK(L46),A2_blank_ave=0,A3_blank_ave=0),"",(L46-K46)-(A4_blank_ave-A3_blank_ave))</f>
        <v/>
      </c>
      <c r="Q48" s="77" t="str">
        <f>P48</f>
        <v/>
      </c>
      <c r="R48" s="134" t="str">
        <f>IF(OR(ISBLANK(M46),Change_absorbance=""),"",(1.91827504761905*Change_absorbance/M46))</f>
        <v/>
      </c>
      <c r="S48" s="24" t="str">
        <f>IF(OR(ISBLANK(E46),Concentration_gL=""),"",Concentration_gL*((E46+G46)/E46))</f>
        <v/>
      </c>
      <c r="T48" s="79" t="str">
        <f t="shared" si="2"/>
        <v/>
      </c>
      <c r="U48" s="24" t="str">
        <f>IF(OR(ISBLANK(F46),Concentration_gL=""),"",(Concentration_gL*(G46/1000)*100*(1/(F46))))</f>
        <v/>
      </c>
      <c r="V48" s="79" t="str">
        <f t="shared" si="0"/>
        <v/>
      </c>
      <c r="W48" s="75"/>
      <c r="X48" s="30" t="str">
        <f>IF(OR(ISBLANK(W46),Concentration_gg=""),"",(100/(100-W46)*Concentration_gg))</f>
        <v/>
      </c>
      <c r="Y48" s="80" t="str">
        <f t="shared" si="1"/>
        <v/>
      </c>
      <c r="Z48" s="31"/>
    </row>
    <row r="49" spans="1:26" s="6" customFormat="1" x14ac:dyDescent="0.3">
      <c r="A49" s="7"/>
      <c r="B49" s="3"/>
      <c r="C49" s="130"/>
      <c r="D49" s="100"/>
      <c r="E49" s="95"/>
      <c r="F49" s="75"/>
      <c r="G49" s="95"/>
      <c r="H49" s="5"/>
      <c r="I49" s="75"/>
      <c r="J49" s="75"/>
      <c r="K49" s="75"/>
      <c r="L49" s="75"/>
      <c r="M49" s="75"/>
      <c r="N49" s="5"/>
      <c r="O49" s="81" t="s">
        <v>35</v>
      </c>
      <c r="P49" s="76"/>
      <c r="Q49" s="77"/>
      <c r="R49" s="78" t="str">
        <f t="shared" ref="R49" si="15">IF(AND(R47="",R46="",R48=""),"",SUM(R46:R48))</f>
        <v/>
      </c>
      <c r="S49" s="24" t="str">
        <f t="shared" ref="S49" si="16">IF(OR(S47="",S46=""),"",S47+S46)</f>
        <v/>
      </c>
      <c r="T49" s="79" t="str">
        <f t="shared" si="2"/>
        <v/>
      </c>
      <c r="U49" s="78" t="str">
        <f>IF(AND(U47="",U46="",U48=""),"",SUM(U46:U48))</f>
        <v/>
      </c>
      <c r="V49" s="79" t="str">
        <f t="shared" si="0"/>
        <v/>
      </c>
      <c r="W49" s="75"/>
      <c r="X49" s="30" t="str">
        <f>IF(OR(ISBLANK(W46),Concentration_gg=""),"",(100/(100-W46)*Concentration_gg))</f>
        <v/>
      </c>
      <c r="Y49" s="82" t="str">
        <f t="shared" si="1"/>
        <v/>
      </c>
      <c r="Z49" s="31"/>
    </row>
    <row r="50" spans="1:26" s="6" customFormat="1" x14ac:dyDescent="0.3">
      <c r="A50" s="7"/>
      <c r="B50" s="3"/>
      <c r="C50" s="128">
        <v>10</v>
      </c>
      <c r="D50" s="99"/>
      <c r="E50" s="22"/>
      <c r="F50" s="104">
        <v>0.5</v>
      </c>
      <c r="G50" s="22">
        <v>20.5</v>
      </c>
      <c r="H50" s="5"/>
      <c r="I50" s="21"/>
      <c r="J50" s="21"/>
      <c r="K50" s="21"/>
      <c r="L50" s="21"/>
      <c r="M50" s="22">
        <v>0.1</v>
      </c>
      <c r="N50" s="5"/>
      <c r="O50" s="97" t="s">
        <v>46</v>
      </c>
      <c r="P50" s="24" t="str">
        <f>IF(OR(ISBLANK(A1_sample),ISBLANK(A2_sample),A1_blank_ave=0,A2_blank_ave=0),"",(A2_sample-A1_sample)-(A2_blank_ave-A1_blank_ave))</f>
        <v/>
      </c>
      <c r="Q50" s="25" t="str">
        <f>P50</f>
        <v/>
      </c>
      <c r="R50" s="134" t="str">
        <f>IF(OR(ISBLANK(Sample_volume),Change_absorbance=""),"",(1.88853434920635*Change_absorbance/Sample_volume))</f>
        <v/>
      </c>
      <c r="S50" s="24" t="str">
        <f>IF(OR(ISBLANK(E50),Concentration_gL=""),"",Concentration_gL*((E50+G50)/E50))</f>
        <v/>
      </c>
      <c r="T50" s="28" t="str">
        <f t="shared" si="2"/>
        <v/>
      </c>
      <c r="U50" s="24" t="str">
        <f>IF(OR(ISBLANK(F50),Concentration_gL=""),"",(Concentration_gL*(G50/1000)*100*(1/(F50))))</f>
        <v/>
      </c>
      <c r="V50" s="28" t="str">
        <f t="shared" si="0"/>
        <v/>
      </c>
      <c r="W50" s="22"/>
      <c r="X50" s="30" t="str">
        <f>IF(OR(ISBLANK(W50),Concentration_gg=""),"",(100/(100-W50)*Concentration_gg))</f>
        <v/>
      </c>
      <c r="Y50" s="33" t="str">
        <f t="shared" si="1"/>
        <v/>
      </c>
      <c r="Z50" s="31"/>
    </row>
    <row r="51" spans="1:26" s="6" customFormat="1" x14ac:dyDescent="0.3">
      <c r="A51" s="7"/>
      <c r="B51" s="3"/>
      <c r="C51" s="129"/>
      <c r="D51" s="100"/>
      <c r="E51" s="95"/>
      <c r="F51" s="75"/>
      <c r="G51" s="95"/>
      <c r="H51" s="5"/>
      <c r="I51" s="75"/>
      <c r="J51" s="75"/>
      <c r="K51" s="75"/>
      <c r="L51" s="75"/>
      <c r="M51" s="75"/>
      <c r="N51" s="5"/>
      <c r="O51" s="81" t="s">
        <v>12</v>
      </c>
      <c r="P51" s="76" t="str">
        <f>IF(OR(ISBLANK(J50),ISBLANK(K50),A2_blank_ave=0,A3_blank_ave=0),"",((K50-J50)-(A3_blank_ave-A2_blank_ave)))</f>
        <v/>
      </c>
      <c r="Q51" s="77" t="str">
        <f>P51</f>
        <v/>
      </c>
      <c r="R51" s="134" t="str">
        <f>IF(OR(ISBLANK(M50),Change_absorbance=""),"",(1.9034046984127*Change_absorbance/M50))</f>
        <v/>
      </c>
      <c r="S51" s="24" t="str">
        <f>IF(OR(ISBLANK(E50),Concentration_gL=""),"",Concentration_gL*((E50+G50)/E50))</f>
        <v/>
      </c>
      <c r="T51" s="79" t="str">
        <f t="shared" si="2"/>
        <v/>
      </c>
      <c r="U51" s="24" t="str">
        <f>IF(OR(ISBLANK(F50),Concentration_gL=""),"",(Concentration_gL*(G50/1000)*100*(1/(F50))))</f>
        <v/>
      </c>
      <c r="V51" s="79" t="str">
        <f t="shared" si="0"/>
        <v/>
      </c>
      <c r="W51" s="75"/>
      <c r="X51" s="30" t="str">
        <f>IF(OR(ISBLANK(W50),Concentration_gg=""),"",(100/(100-W50)*Concentration_gg))</f>
        <v/>
      </c>
      <c r="Y51" s="80" t="str">
        <f t="shared" si="1"/>
        <v/>
      </c>
      <c r="Z51" s="31"/>
    </row>
    <row r="52" spans="1:26" s="6" customFormat="1" x14ac:dyDescent="0.3">
      <c r="A52" s="7"/>
      <c r="B52" s="3"/>
      <c r="C52" s="129"/>
      <c r="D52" s="100"/>
      <c r="E52" s="95"/>
      <c r="F52" s="75"/>
      <c r="G52" s="95"/>
      <c r="H52" s="5"/>
      <c r="I52" s="75"/>
      <c r="J52" s="75"/>
      <c r="K52" s="75"/>
      <c r="L52" s="75"/>
      <c r="M52" s="75"/>
      <c r="N52" s="5"/>
      <c r="O52" s="81" t="s">
        <v>13</v>
      </c>
      <c r="P52" s="76" t="str">
        <f>IF(OR(ISBLANK(K50),ISBLANK(L50),A2_blank_ave=0,A3_blank_ave=0),"",(L50-K50)-(A4_blank_ave-A3_blank_ave))</f>
        <v/>
      </c>
      <c r="Q52" s="77" t="str">
        <f>P52</f>
        <v/>
      </c>
      <c r="R52" s="134" t="str">
        <f>IF(OR(ISBLANK(M50),Change_absorbance=""),"",(1.91827504761905*Change_absorbance/M50))</f>
        <v/>
      </c>
      <c r="S52" s="24" t="str">
        <f>IF(OR(ISBLANK(E50),Concentration_gL=""),"",Concentration_gL*((E50+G50)/E50))</f>
        <v/>
      </c>
      <c r="T52" s="79" t="str">
        <f t="shared" si="2"/>
        <v/>
      </c>
      <c r="U52" s="24" t="str">
        <f>IF(OR(ISBLANK(F50),Concentration_gL=""),"",(Concentration_gL*(G50/1000)*100*(1/(F50))))</f>
        <v/>
      </c>
      <c r="V52" s="79" t="str">
        <f t="shared" si="0"/>
        <v/>
      </c>
      <c r="W52" s="75"/>
      <c r="X52" s="30" t="str">
        <f>IF(OR(ISBLANK(W50),Concentration_gg=""),"",(100/(100-W50)*Concentration_gg))</f>
        <v/>
      </c>
      <c r="Y52" s="80" t="str">
        <f t="shared" si="1"/>
        <v/>
      </c>
      <c r="Z52" s="31"/>
    </row>
    <row r="53" spans="1:26" s="6" customFormat="1" x14ac:dyDescent="0.3">
      <c r="A53" s="7"/>
      <c r="B53" s="3"/>
      <c r="C53" s="130"/>
      <c r="D53" s="100"/>
      <c r="E53" s="95"/>
      <c r="F53" s="75"/>
      <c r="G53" s="95"/>
      <c r="H53" s="5"/>
      <c r="I53" s="75"/>
      <c r="J53" s="75"/>
      <c r="K53" s="75"/>
      <c r="L53" s="75"/>
      <c r="M53" s="75"/>
      <c r="N53" s="5"/>
      <c r="O53" s="81" t="s">
        <v>35</v>
      </c>
      <c r="P53" s="76"/>
      <c r="Q53" s="77"/>
      <c r="R53" s="78" t="str">
        <f t="shared" ref="R53" si="17">IF(AND(R51="",R50="",R52=""),"",SUM(R50:R52))</f>
        <v/>
      </c>
      <c r="S53" s="24" t="str">
        <f t="shared" ref="S53" si="18">IF(OR(S51="",S50=""),"",S51+S50)</f>
        <v/>
      </c>
      <c r="T53" s="79" t="str">
        <f t="shared" si="2"/>
        <v/>
      </c>
      <c r="U53" s="78" t="str">
        <f>IF(AND(U51="",U50="",U52=""),"",SUM(U50:U52))</f>
        <v/>
      </c>
      <c r="V53" s="79" t="str">
        <f t="shared" si="0"/>
        <v/>
      </c>
      <c r="W53" s="75"/>
      <c r="X53" s="30" t="str">
        <f>IF(OR(ISBLANK(W50),Concentration_gg=""),"",(100/(100-W50)*Concentration_gg))</f>
        <v/>
      </c>
      <c r="Y53" s="82" t="str">
        <f t="shared" si="1"/>
        <v/>
      </c>
      <c r="Z53" s="31"/>
    </row>
    <row r="54" spans="1:26" s="6" customFormat="1" x14ac:dyDescent="0.3">
      <c r="A54" s="7"/>
      <c r="B54" s="3"/>
      <c r="C54" s="128">
        <v>11</v>
      </c>
      <c r="D54" s="99"/>
      <c r="E54" s="22"/>
      <c r="F54" s="104">
        <v>0.5</v>
      </c>
      <c r="G54" s="22">
        <v>20.5</v>
      </c>
      <c r="H54" s="5"/>
      <c r="I54" s="21"/>
      <c r="J54" s="21"/>
      <c r="K54" s="21"/>
      <c r="L54" s="21"/>
      <c r="M54" s="22">
        <v>0.1</v>
      </c>
      <c r="N54" s="5"/>
      <c r="O54" s="97" t="s">
        <v>46</v>
      </c>
      <c r="P54" s="24" t="str">
        <f>IF(OR(ISBLANK(A1_sample),ISBLANK(A2_sample),A1_blank_ave=0,A2_blank_ave=0),"",(A2_sample-A1_sample)-(A2_blank_ave-A1_blank_ave))</f>
        <v/>
      </c>
      <c r="Q54" s="25" t="str">
        <f>P54</f>
        <v/>
      </c>
      <c r="R54" s="134" t="str">
        <f>IF(OR(ISBLANK(Sample_volume),Change_absorbance=""),"",(1.88853434920635*Change_absorbance/Sample_volume))</f>
        <v/>
      </c>
      <c r="S54" s="24" t="str">
        <f>IF(OR(ISBLANK(E54),Concentration_gL=""),"",Concentration_gL*((E54+G54)/E54))</f>
        <v/>
      </c>
      <c r="T54" s="28" t="str">
        <f t="shared" si="2"/>
        <v/>
      </c>
      <c r="U54" s="24" t="str">
        <f>IF(OR(ISBLANK(F54),Concentration_gL=""),"",(Concentration_gL*(G54/1000)*100*(1/(F54))))</f>
        <v/>
      </c>
      <c r="V54" s="28" t="str">
        <f t="shared" si="0"/>
        <v/>
      </c>
      <c r="W54" s="22"/>
      <c r="X54" s="30" t="str">
        <f>IF(OR(ISBLANK(W54),Concentration_gg=""),"",(100/(100-W54)*Concentration_gg))</f>
        <v/>
      </c>
      <c r="Y54" s="33" t="str">
        <f t="shared" si="1"/>
        <v/>
      </c>
      <c r="Z54" s="31"/>
    </row>
    <row r="55" spans="1:26" s="6" customFormat="1" x14ac:dyDescent="0.3">
      <c r="A55" s="7"/>
      <c r="B55" s="3"/>
      <c r="C55" s="129"/>
      <c r="D55" s="100"/>
      <c r="E55" s="95"/>
      <c r="F55" s="75"/>
      <c r="G55" s="95"/>
      <c r="H55" s="5"/>
      <c r="I55" s="75"/>
      <c r="J55" s="75"/>
      <c r="K55" s="75"/>
      <c r="L55" s="75"/>
      <c r="M55" s="75"/>
      <c r="N55" s="5"/>
      <c r="O55" s="81" t="s">
        <v>12</v>
      </c>
      <c r="P55" s="76" t="str">
        <f>IF(OR(ISBLANK(J54),ISBLANK(K54),A2_blank_ave=0,A3_blank_ave=0),"",((K54-J54)-(A3_blank_ave-A2_blank_ave)))</f>
        <v/>
      </c>
      <c r="Q55" s="77" t="str">
        <f>P55</f>
        <v/>
      </c>
      <c r="R55" s="134" t="str">
        <f>IF(OR(ISBLANK(M54),Change_absorbance=""),"",(1.9034046984127*Change_absorbance/M54))</f>
        <v/>
      </c>
      <c r="S55" s="24" t="str">
        <f>IF(OR(ISBLANK(E54),Concentration_gL=""),"",Concentration_gL*((E54+G54)/E54))</f>
        <v/>
      </c>
      <c r="T55" s="79" t="str">
        <f t="shared" si="2"/>
        <v/>
      </c>
      <c r="U55" s="24" t="str">
        <f>IF(OR(ISBLANK(F54),Concentration_gL=""),"",(Concentration_gL*(G54/1000)*100*(1/(F54))))</f>
        <v/>
      </c>
      <c r="V55" s="79" t="str">
        <f t="shared" si="0"/>
        <v/>
      </c>
      <c r="W55" s="75"/>
      <c r="X55" s="30" t="str">
        <f>IF(OR(ISBLANK(W54),Concentration_gg=""),"",(100/(100-W54)*Concentration_gg))</f>
        <v/>
      </c>
      <c r="Y55" s="80" t="str">
        <f t="shared" si="1"/>
        <v/>
      </c>
      <c r="Z55" s="31"/>
    </row>
    <row r="56" spans="1:26" s="6" customFormat="1" x14ac:dyDescent="0.3">
      <c r="A56" s="7"/>
      <c r="B56" s="3"/>
      <c r="C56" s="129"/>
      <c r="D56" s="100"/>
      <c r="E56" s="95"/>
      <c r="F56" s="75"/>
      <c r="G56" s="95"/>
      <c r="H56" s="5"/>
      <c r="I56" s="75"/>
      <c r="J56" s="75"/>
      <c r="K56" s="75"/>
      <c r="L56" s="75"/>
      <c r="M56" s="75"/>
      <c r="N56" s="5"/>
      <c r="O56" s="81" t="s">
        <v>13</v>
      </c>
      <c r="P56" s="76" t="str">
        <f>IF(OR(ISBLANK(K54),ISBLANK(L54),A2_blank_ave=0,A3_blank_ave=0),"",(L54-K54)-(A4_blank_ave-A3_blank_ave))</f>
        <v/>
      </c>
      <c r="Q56" s="77" t="str">
        <f>P56</f>
        <v/>
      </c>
      <c r="R56" s="134" t="str">
        <f>IF(OR(ISBLANK(M54),Change_absorbance=""),"",(1.91827504761905*Change_absorbance/M54))</f>
        <v/>
      </c>
      <c r="S56" s="24" t="str">
        <f>IF(OR(ISBLANK(E54),Concentration_gL=""),"",Concentration_gL*((E54+G54)/E54))</f>
        <v/>
      </c>
      <c r="T56" s="79" t="str">
        <f t="shared" si="2"/>
        <v/>
      </c>
      <c r="U56" s="24" t="str">
        <f>IF(OR(ISBLANK(F54),Concentration_gL=""),"",(Concentration_gL*(G54/1000)*100*(1/(F54))))</f>
        <v/>
      </c>
      <c r="V56" s="79" t="str">
        <f t="shared" si="0"/>
        <v/>
      </c>
      <c r="W56" s="75"/>
      <c r="X56" s="30" t="str">
        <f>IF(OR(ISBLANK(W54),Concentration_gg=""),"",(100/(100-W54)*Concentration_gg))</f>
        <v/>
      </c>
      <c r="Y56" s="80" t="str">
        <f t="shared" si="1"/>
        <v/>
      </c>
      <c r="Z56" s="31"/>
    </row>
    <row r="57" spans="1:26" s="6" customFormat="1" x14ac:dyDescent="0.3">
      <c r="A57" s="7"/>
      <c r="B57" s="3"/>
      <c r="C57" s="130"/>
      <c r="D57" s="100"/>
      <c r="E57" s="95"/>
      <c r="F57" s="75"/>
      <c r="G57" s="95"/>
      <c r="H57" s="5"/>
      <c r="I57" s="75"/>
      <c r="J57" s="75"/>
      <c r="K57" s="75"/>
      <c r="L57" s="75"/>
      <c r="M57" s="75"/>
      <c r="N57" s="5"/>
      <c r="O57" s="81" t="s">
        <v>35</v>
      </c>
      <c r="P57" s="76"/>
      <c r="Q57" s="77"/>
      <c r="R57" s="78" t="str">
        <f t="shared" ref="R57" si="19">IF(AND(R55="",R54="",R56=""),"",SUM(R54:R56))</f>
        <v/>
      </c>
      <c r="S57" s="24" t="str">
        <f t="shared" ref="S57" si="20">IF(OR(S55="",S54=""),"",S55+S54)</f>
        <v/>
      </c>
      <c r="T57" s="79" t="str">
        <f t="shared" si="2"/>
        <v/>
      </c>
      <c r="U57" s="78" t="str">
        <f>IF(AND(U55="",U54="",U56=""),"",SUM(U54:U56))</f>
        <v/>
      </c>
      <c r="V57" s="79" t="str">
        <f t="shared" si="0"/>
        <v/>
      </c>
      <c r="W57" s="75"/>
      <c r="X57" s="30" t="str">
        <f>IF(OR(ISBLANK(W54),Concentration_gg=""),"",(100/(100-W54)*Concentration_gg))</f>
        <v/>
      </c>
      <c r="Y57" s="82" t="str">
        <f t="shared" si="1"/>
        <v/>
      </c>
      <c r="Z57" s="31"/>
    </row>
    <row r="58" spans="1:26" s="6" customFormat="1" x14ac:dyDescent="0.3">
      <c r="A58" s="7"/>
      <c r="B58" s="3"/>
      <c r="C58" s="128">
        <v>12</v>
      </c>
      <c r="D58" s="99"/>
      <c r="E58" s="22"/>
      <c r="F58" s="104">
        <v>0.5</v>
      </c>
      <c r="G58" s="22">
        <v>20.5</v>
      </c>
      <c r="H58" s="5"/>
      <c r="I58" s="21"/>
      <c r="J58" s="21"/>
      <c r="K58" s="21"/>
      <c r="L58" s="21"/>
      <c r="M58" s="22">
        <v>0.1</v>
      </c>
      <c r="N58" s="5"/>
      <c r="O58" s="97" t="s">
        <v>46</v>
      </c>
      <c r="P58" s="24" t="str">
        <f>IF(OR(ISBLANK(A1_sample),ISBLANK(A2_sample),A1_blank_ave=0,A2_blank_ave=0),"",(A2_sample-A1_sample)-(A2_blank_ave-A1_blank_ave))</f>
        <v/>
      </c>
      <c r="Q58" s="25" t="str">
        <f>P58</f>
        <v/>
      </c>
      <c r="R58" s="134" t="str">
        <f>IF(OR(ISBLANK(Sample_volume),Change_absorbance=""),"",(1.88853434920635*Change_absorbance/Sample_volume))</f>
        <v/>
      </c>
      <c r="S58" s="24" t="str">
        <f>IF(OR(ISBLANK(E58),Concentration_gL=""),"",Concentration_gL*((E58+G58)/E58))</f>
        <v/>
      </c>
      <c r="T58" s="28" t="str">
        <f t="shared" si="2"/>
        <v/>
      </c>
      <c r="U58" s="24" t="str">
        <f>IF(OR(ISBLANK(F58),Concentration_gL=""),"",(Concentration_gL*(G58/1000)*100*(1/(F58))))</f>
        <v/>
      </c>
      <c r="V58" s="28" t="str">
        <f t="shared" si="0"/>
        <v/>
      </c>
      <c r="W58" s="22"/>
      <c r="X58" s="30" t="str">
        <f>IF(OR(ISBLANK(W58),Concentration_gg=""),"",(100/(100-W58)*Concentration_gg))</f>
        <v/>
      </c>
      <c r="Y58" s="33" t="str">
        <f t="shared" si="1"/>
        <v/>
      </c>
      <c r="Z58" s="31"/>
    </row>
    <row r="59" spans="1:26" s="6" customFormat="1" x14ac:dyDescent="0.3">
      <c r="A59" s="7"/>
      <c r="B59" s="3"/>
      <c r="C59" s="129"/>
      <c r="D59" s="100"/>
      <c r="E59" s="95"/>
      <c r="F59" s="75"/>
      <c r="G59" s="95"/>
      <c r="H59" s="5"/>
      <c r="I59" s="75"/>
      <c r="J59" s="75"/>
      <c r="K59" s="75"/>
      <c r="L59" s="75"/>
      <c r="M59" s="75"/>
      <c r="N59" s="5"/>
      <c r="O59" s="81" t="s">
        <v>12</v>
      </c>
      <c r="P59" s="76" t="str">
        <f>IF(OR(ISBLANK(J58),ISBLANK(K58),A2_blank_ave=0,A3_blank_ave=0),"",((K58-J58)-(A3_blank_ave-A2_blank_ave)))</f>
        <v/>
      </c>
      <c r="Q59" s="77" t="str">
        <f>P59</f>
        <v/>
      </c>
      <c r="R59" s="134" t="str">
        <f>IF(OR(ISBLANK(M58),Change_absorbance=""),"",(1.9034046984127*Change_absorbance/M58))</f>
        <v/>
      </c>
      <c r="S59" s="24" t="str">
        <f>IF(OR(ISBLANK(E58),Concentration_gL=""),"",Concentration_gL*((E58+G58)/E58))</f>
        <v/>
      </c>
      <c r="T59" s="79" t="str">
        <f t="shared" si="2"/>
        <v/>
      </c>
      <c r="U59" s="24" t="str">
        <f>IF(OR(ISBLANK(F58),Concentration_gL=""),"",(Concentration_gL*(G58/1000)*100*(1/(F58))))</f>
        <v/>
      </c>
      <c r="V59" s="79" t="str">
        <f t="shared" si="0"/>
        <v/>
      </c>
      <c r="W59" s="75"/>
      <c r="X59" s="30" t="str">
        <f>IF(OR(ISBLANK(W58),Concentration_gg=""),"",(100/(100-W58)*Concentration_gg))</f>
        <v/>
      </c>
      <c r="Y59" s="80" t="str">
        <f t="shared" si="1"/>
        <v/>
      </c>
      <c r="Z59" s="31"/>
    </row>
    <row r="60" spans="1:26" s="6" customFormat="1" x14ac:dyDescent="0.3">
      <c r="A60" s="7"/>
      <c r="B60" s="3"/>
      <c r="C60" s="129"/>
      <c r="D60" s="100"/>
      <c r="E60" s="95"/>
      <c r="F60" s="75"/>
      <c r="G60" s="95"/>
      <c r="H60" s="5"/>
      <c r="I60" s="75"/>
      <c r="J60" s="75"/>
      <c r="K60" s="75"/>
      <c r="L60" s="75"/>
      <c r="M60" s="75"/>
      <c r="N60" s="5"/>
      <c r="O60" s="81" t="s">
        <v>13</v>
      </c>
      <c r="P60" s="76" t="str">
        <f>IF(OR(ISBLANK(K58),ISBLANK(L58),A2_blank_ave=0,A3_blank_ave=0),"",(L58-K58)-(A4_blank_ave-A3_blank_ave))</f>
        <v/>
      </c>
      <c r="Q60" s="77" t="str">
        <f>P60</f>
        <v/>
      </c>
      <c r="R60" s="134" t="str">
        <f>IF(OR(ISBLANK(M58),Change_absorbance=""),"",(1.91827504761905*Change_absorbance/M58))</f>
        <v/>
      </c>
      <c r="S60" s="24" t="str">
        <f>IF(OR(ISBLANK(E58),Concentration_gL=""),"",Concentration_gL*((E58+G58)/E58))</f>
        <v/>
      </c>
      <c r="T60" s="79" t="str">
        <f t="shared" si="2"/>
        <v/>
      </c>
      <c r="U60" s="24" t="str">
        <f>IF(OR(ISBLANK(F58),Concentration_gL=""),"",(Concentration_gL*(G58/1000)*100*(1/(F58))))</f>
        <v/>
      </c>
      <c r="V60" s="79" t="str">
        <f t="shared" si="0"/>
        <v/>
      </c>
      <c r="W60" s="75"/>
      <c r="X60" s="30" t="str">
        <f>IF(OR(ISBLANK(W58),Concentration_gg=""),"",(100/(100-W58)*Concentration_gg))</f>
        <v/>
      </c>
      <c r="Y60" s="80" t="str">
        <f t="shared" si="1"/>
        <v/>
      </c>
      <c r="Z60" s="31"/>
    </row>
    <row r="61" spans="1:26" s="6" customFormat="1" x14ac:dyDescent="0.3">
      <c r="A61" s="7"/>
      <c r="B61" s="3"/>
      <c r="C61" s="130"/>
      <c r="D61" s="100"/>
      <c r="E61" s="95"/>
      <c r="F61" s="75"/>
      <c r="G61" s="95"/>
      <c r="H61" s="5"/>
      <c r="I61" s="75"/>
      <c r="J61" s="75"/>
      <c r="K61" s="75"/>
      <c r="L61" s="75"/>
      <c r="M61" s="75"/>
      <c r="N61" s="5"/>
      <c r="O61" s="81" t="s">
        <v>35</v>
      </c>
      <c r="P61" s="76"/>
      <c r="Q61" s="77"/>
      <c r="R61" s="78" t="str">
        <f t="shared" ref="R61" si="21">IF(AND(R59="",R58="",R60=""),"",SUM(R58:R60))</f>
        <v/>
      </c>
      <c r="S61" s="24" t="str">
        <f t="shared" ref="S61" si="22">IF(OR(S59="",S58=""),"",S59+S58)</f>
        <v/>
      </c>
      <c r="T61" s="79" t="str">
        <f t="shared" si="2"/>
        <v/>
      </c>
      <c r="U61" s="78" t="str">
        <f>IF(AND(U59="",U58="",U60=""),"",SUM(U58:U60))</f>
        <v/>
      </c>
      <c r="V61" s="79" t="str">
        <f t="shared" si="0"/>
        <v/>
      </c>
      <c r="W61" s="75"/>
      <c r="X61" s="30" t="str">
        <f>IF(OR(ISBLANK(W58),Concentration_gg=""),"",(100/(100-W58)*Concentration_gg))</f>
        <v/>
      </c>
      <c r="Y61" s="82" t="str">
        <f t="shared" si="1"/>
        <v/>
      </c>
      <c r="Z61" s="31"/>
    </row>
    <row r="62" spans="1:26" s="6" customFormat="1" x14ac:dyDescent="0.3">
      <c r="A62" s="7"/>
      <c r="B62" s="3"/>
      <c r="C62" s="128">
        <v>13</v>
      </c>
      <c r="D62" s="99"/>
      <c r="E62" s="22"/>
      <c r="F62" s="104">
        <v>0.5</v>
      </c>
      <c r="G62" s="22">
        <v>20.5</v>
      </c>
      <c r="H62" s="5"/>
      <c r="I62" s="21"/>
      <c r="J62" s="21"/>
      <c r="K62" s="21"/>
      <c r="L62" s="21"/>
      <c r="M62" s="22">
        <v>0.1</v>
      </c>
      <c r="N62" s="5"/>
      <c r="O62" s="97" t="s">
        <v>46</v>
      </c>
      <c r="P62" s="24" t="str">
        <f>IF(OR(ISBLANK(A1_sample),ISBLANK(A2_sample),A1_blank_ave=0,A2_blank_ave=0),"",(A2_sample-A1_sample)-(A2_blank_ave-A1_blank_ave))</f>
        <v/>
      </c>
      <c r="Q62" s="25" t="str">
        <f>P62</f>
        <v/>
      </c>
      <c r="R62" s="134" t="str">
        <f>IF(OR(ISBLANK(Sample_volume),Change_absorbance=""),"",(1.88853434920635*Change_absorbance/Sample_volume))</f>
        <v/>
      </c>
      <c r="S62" s="24" t="str">
        <f>IF(OR(ISBLANK(E62),Concentration_gL=""),"",Concentration_gL*((E62+G62)/E62))</f>
        <v/>
      </c>
      <c r="T62" s="28" t="str">
        <f t="shared" si="2"/>
        <v/>
      </c>
      <c r="U62" s="24" t="str">
        <f>IF(OR(ISBLANK(F62),Concentration_gL=""),"",(Concentration_gL*(G62/1000)*100*(1/(F62))))</f>
        <v/>
      </c>
      <c r="V62" s="28" t="str">
        <f t="shared" si="0"/>
        <v/>
      </c>
      <c r="W62" s="22"/>
      <c r="X62" s="30" t="str">
        <f>IF(OR(ISBLANK(W62),Concentration_gg=""),"",(100/(100-W62)*Concentration_gg))</f>
        <v/>
      </c>
      <c r="Y62" s="33" t="str">
        <f t="shared" si="1"/>
        <v/>
      </c>
      <c r="Z62" s="31"/>
    </row>
    <row r="63" spans="1:26" s="6" customFormat="1" x14ac:dyDescent="0.3">
      <c r="A63" s="7"/>
      <c r="B63" s="3"/>
      <c r="C63" s="129"/>
      <c r="D63" s="100"/>
      <c r="E63" s="95"/>
      <c r="F63" s="75"/>
      <c r="G63" s="95"/>
      <c r="H63" s="5"/>
      <c r="I63" s="75"/>
      <c r="J63" s="75"/>
      <c r="K63" s="75"/>
      <c r="L63" s="75"/>
      <c r="M63" s="75"/>
      <c r="N63" s="5"/>
      <c r="O63" s="81" t="s">
        <v>12</v>
      </c>
      <c r="P63" s="76" t="str">
        <f>IF(OR(ISBLANK(J62),ISBLANK(K62),A2_blank_ave=0,A3_blank_ave=0),"",((K62-J62)-(A3_blank_ave-A2_blank_ave)))</f>
        <v/>
      </c>
      <c r="Q63" s="77" t="str">
        <f>P63</f>
        <v/>
      </c>
      <c r="R63" s="134" t="str">
        <f>IF(OR(ISBLANK(M62),Change_absorbance=""),"",(1.9034046984127*Change_absorbance/M62))</f>
        <v/>
      </c>
      <c r="S63" s="24" t="str">
        <f>IF(OR(ISBLANK(E62),Concentration_gL=""),"",Concentration_gL*((E62+G62)/E62))</f>
        <v/>
      </c>
      <c r="T63" s="79" t="str">
        <f t="shared" si="2"/>
        <v/>
      </c>
      <c r="U63" s="24" t="str">
        <f>IF(OR(ISBLANK(F62),Concentration_gL=""),"",(Concentration_gL*(G62/1000)*100*(1/(F62))))</f>
        <v/>
      </c>
      <c r="V63" s="79" t="str">
        <f t="shared" si="0"/>
        <v/>
      </c>
      <c r="W63" s="75"/>
      <c r="X63" s="30" t="str">
        <f>IF(OR(ISBLANK(W62),Concentration_gg=""),"",(100/(100-W62)*Concentration_gg))</f>
        <v/>
      </c>
      <c r="Y63" s="80" t="str">
        <f t="shared" si="1"/>
        <v/>
      </c>
      <c r="Z63" s="31"/>
    </row>
    <row r="64" spans="1:26" s="6" customFormat="1" x14ac:dyDescent="0.3">
      <c r="A64" s="7"/>
      <c r="B64" s="3"/>
      <c r="C64" s="129"/>
      <c r="D64" s="100"/>
      <c r="E64" s="95"/>
      <c r="F64" s="75"/>
      <c r="G64" s="95"/>
      <c r="H64" s="5"/>
      <c r="I64" s="75"/>
      <c r="J64" s="75"/>
      <c r="K64" s="75"/>
      <c r="L64" s="75"/>
      <c r="M64" s="75"/>
      <c r="N64" s="5"/>
      <c r="O64" s="81" t="s">
        <v>13</v>
      </c>
      <c r="P64" s="76" t="str">
        <f>IF(OR(ISBLANK(K62),ISBLANK(L62),A2_blank_ave=0,A3_blank_ave=0),"",(L62-K62)-(A4_blank_ave-A3_blank_ave))</f>
        <v/>
      </c>
      <c r="Q64" s="77" t="str">
        <f>P64</f>
        <v/>
      </c>
      <c r="R64" s="134" t="str">
        <f>IF(OR(ISBLANK(M62),Change_absorbance=""),"",(1.91827504761905*Change_absorbance/M62))</f>
        <v/>
      </c>
      <c r="S64" s="24" t="str">
        <f>IF(OR(ISBLANK(E62),Concentration_gL=""),"",Concentration_gL*((E62+G62)/E62))</f>
        <v/>
      </c>
      <c r="T64" s="79" t="str">
        <f t="shared" si="2"/>
        <v/>
      </c>
      <c r="U64" s="24" t="str">
        <f>IF(OR(ISBLANK(F62),Concentration_gL=""),"",(Concentration_gL*(G62/1000)*100*(1/(F62))))</f>
        <v/>
      </c>
      <c r="V64" s="79" t="str">
        <f t="shared" si="0"/>
        <v/>
      </c>
      <c r="W64" s="75"/>
      <c r="X64" s="30" t="str">
        <f>IF(OR(ISBLANK(W62),Concentration_gg=""),"",(100/(100-W62)*Concentration_gg))</f>
        <v/>
      </c>
      <c r="Y64" s="80" t="str">
        <f t="shared" si="1"/>
        <v/>
      </c>
      <c r="Z64" s="31"/>
    </row>
    <row r="65" spans="1:26" s="6" customFormat="1" x14ac:dyDescent="0.3">
      <c r="A65" s="7"/>
      <c r="B65" s="3"/>
      <c r="C65" s="130"/>
      <c r="D65" s="100"/>
      <c r="E65" s="95"/>
      <c r="F65" s="75"/>
      <c r="G65" s="95"/>
      <c r="H65" s="5"/>
      <c r="I65" s="75"/>
      <c r="J65" s="75"/>
      <c r="K65" s="75"/>
      <c r="L65" s="75"/>
      <c r="M65" s="75"/>
      <c r="N65" s="5"/>
      <c r="O65" s="81" t="s">
        <v>35</v>
      </c>
      <c r="P65" s="76"/>
      <c r="Q65" s="77"/>
      <c r="R65" s="78" t="str">
        <f t="shared" ref="R65" si="23">IF(AND(R63="",R62="",R64=""),"",SUM(R62:R64))</f>
        <v/>
      </c>
      <c r="S65" s="24" t="str">
        <f t="shared" ref="S65" si="24">IF(OR(S63="",S62=""),"",S63+S62)</f>
        <v/>
      </c>
      <c r="T65" s="79" t="str">
        <f t="shared" si="2"/>
        <v/>
      </c>
      <c r="U65" s="78" t="str">
        <f>IF(AND(U63="",U62="",U64=""),"",SUM(U62:U64))</f>
        <v/>
      </c>
      <c r="V65" s="79" t="str">
        <f t="shared" si="0"/>
        <v/>
      </c>
      <c r="W65" s="75"/>
      <c r="X65" s="30" t="str">
        <f>IF(OR(ISBLANK(W62),Concentration_gg=""),"",(100/(100-W62)*Concentration_gg))</f>
        <v/>
      </c>
      <c r="Y65" s="82" t="str">
        <f t="shared" si="1"/>
        <v/>
      </c>
      <c r="Z65" s="31"/>
    </row>
    <row r="66" spans="1:26" s="6" customFormat="1" x14ac:dyDescent="0.3">
      <c r="A66" s="7"/>
      <c r="B66" s="3"/>
      <c r="C66" s="128">
        <v>14</v>
      </c>
      <c r="D66" s="99"/>
      <c r="E66" s="22"/>
      <c r="F66" s="104">
        <v>0.5</v>
      </c>
      <c r="G66" s="22">
        <v>20.5</v>
      </c>
      <c r="H66" s="5"/>
      <c r="I66" s="21"/>
      <c r="J66" s="21"/>
      <c r="K66" s="21"/>
      <c r="L66" s="21"/>
      <c r="M66" s="22">
        <v>0.1</v>
      </c>
      <c r="N66" s="5"/>
      <c r="O66" s="97" t="s">
        <v>46</v>
      </c>
      <c r="P66" s="24" t="str">
        <f>IF(OR(ISBLANK(A1_sample),ISBLANK(A2_sample),A1_blank_ave=0,A2_blank_ave=0),"",(A2_sample-A1_sample)-(A2_blank_ave-A1_blank_ave))</f>
        <v/>
      </c>
      <c r="Q66" s="25" t="str">
        <f>P66</f>
        <v/>
      </c>
      <c r="R66" s="134" t="str">
        <f>IF(OR(ISBLANK(Sample_volume),Change_absorbance=""),"",(1.88853434920635*Change_absorbance/Sample_volume))</f>
        <v/>
      </c>
      <c r="S66" s="24" t="str">
        <f>IF(OR(ISBLANK(E66),Concentration_gL=""),"",Concentration_gL*((E66+G66)/E66))</f>
        <v/>
      </c>
      <c r="T66" s="28" t="str">
        <f t="shared" si="2"/>
        <v/>
      </c>
      <c r="U66" s="24" t="str">
        <f>IF(OR(ISBLANK(F66),Concentration_gL=""),"",(Concentration_gL*(G66/1000)*100*(1/(F66))))</f>
        <v/>
      </c>
      <c r="V66" s="28" t="str">
        <f t="shared" si="0"/>
        <v/>
      </c>
      <c r="W66" s="22"/>
      <c r="X66" s="30" t="str">
        <f>IF(OR(ISBLANK(W66),Concentration_gg=""),"",(100/(100-W66)*Concentration_gg))</f>
        <v/>
      </c>
      <c r="Y66" s="33" t="str">
        <f t="shared" si="1"/>
        <v/>
      </c>
      <c r="Z66" s="31"/>
    </row>
    <row r="67" spans="1:26" s="6" customFormat="1" x14ac:dyDescent="0.3">
      <c r="A67" s="7"/>
      <c r="B67" s="3"/>
      <c r="C67" s="129"/>
      <c r="D67" s="100"/>
      <c r="E67" s="95"/>
      <c r="F67" s="75"/>
      <c r="G67" s="95"/>
      <c r="H67" s="5"/>
      <c r="I67" s="75"/>
      <c r="J67" s="75"/>
      <c r="K67" s="75"/>
      <c r="L67" s="75"/>
      <c r="M67" s="75"/>
      <c r="N67" s="5"/>
      <c r="O67" s="81" t="s">
        <v>12</v>
      </c>
      <c r="P67" s="76" t="str">
        <f>IF(OR(ISBLANK(J66),ISBLANK(K66),A2_blank_ave=0,A3_blank_ave=0),"",((K66-J66)-(A3_blank_ave-A2_blank_ave)))</f>
        <v/>
      </c>
      <c r="Q67" s="77" t="str">
        <f>P67</f>
        <v/>
      </c>
      <c r="R67" s="134" t="str">
        <f>IF(OR(ISBLANK(M66),Change_absorbance=""),"",(1.9034046984127*Change_absorbance/M66))</f>
        <v/>
      </c>
      <c r="S67" s="24" t="str">
        <f>IF(OR(ISBLANK(E66),Concentration_gL=""),"",Concentration_gL*((E66+G66)/E66))</f>
        <v/>
      </c>
      <c r="T67" s="79" t="str">
        <f t="shared" si="2"/>
        <v/>
      </c>
      <c r="U67" s="24" t="str">
        <f>IF(OR(ISBLANK(F66),Concentration_gL=""),"",(Concentration_gL*(G66/1000)*100*(1/(F66))))</f>
        <v/>
      </c>
      <c r="V67" s="79" t="str">
        <f t="shared" si="0"/>
        <v/>
      </c>
      <c r="W67" s="75"/>
      <c r="X67" s="30" t="str">
        <f>IF(OR(ISBLANK(W66),Concentration_gg=""),"",(100/(100-W66)*Concentration_gg))</f>
        <v/>
      </c>
      <c r="Y67" s="80" t="str">
        <f t="shared" si="1"/>
        <v/>
      </c>
      <c r="Z67" s="31"/>
    </row>
    <row r="68" spans="1:26" s="6" customFormat="1" x14ac:dyDescent="0.3">
      <c r="A68" s="7"/>
      <c r="B68" s="3"/>
      <c r="C68" s="129"/>
      <c r="D68" s="100"/>
      <c r="E68" s="95"/>
      <c r="F68" s="75"/>
      <c r="G68" s="95"/>
      <c r="H68" s="5"/>
      <c r="I68" s="75"/>
      <c r="J68" s="75"/>
      <c r="K68" s="75"/>
      <c r="L68" s="75"/>
      <c r="M68" s="75"/>
      <c r="N68" s="5"/>
      <c r="O68" s="81" t="s">
        <v>13</v>
      </c>
      <c r="P68" s="76" t="str">
        <f>IF(OR(ISBLANK(K66),ISBLANK(L66),A2_blank_ave=0,A3_blank_ave=0),"",(L66-K66)-(A4_blank_ave-A3_blank_ave))</f>
        <v/>
      </c>
      <c r="Q68" s="77" t="str">
        <f>P68</f>
        <v/>
      </c>
      <c r="R68" s="134" t="str">
        <f>IF(OR(ISBLANK(M66),Change_absorbance=""),"",(1.91827504761905*Change_absorbance/M66))</f>
        <v/>
      </c>
      <c r="S68" s="24" t="str">
        <f>IF(OR(ISBLANK(E66),Concentration_gL=""),"",Concentration_gL*((E66+G66)/E66))</f>
        <v/>
      </c>
      <c r="T68" s="79" t="str">
        <f t="shared" si="2"/>
        <v/>
      </c>
      <c r="U68" s="24" t="str">
        <f>IF(OR(ISBLANK(F66),Concentration_gL=""),"",(Concentration_gL*(G66/1000)*100*(1/(F66))))</f>
        <v/>
      </c>
      <c r="V68" s="79" t="str">
        <f t="shared" si="0"/>
        <v/>
      </c>
      <c r="W68" s="75"/>
      <c r="X68" s="30" t="str">
        <f>IF(OR(ISBLANK(W66),Concentration_gg=""),"",(100/(100-W66)*Concentration_gg))</f>
        <v/>
      </c>
      <c r="Y68" s="80" t="str">
        <f t="shared" si="1"/>
        <v/>
      </c>
      <c r="Z68" s="31"/>
    </row>
    <row r="69" spans="1:26" s="6" customFormat="1" x14ac:dyDescent="0.3">
      <c r="A69" s="7"/>
      <c r="B69" s="3"/>
      <c r="C69" s="130"/>
      <c r="D69" s="100"/>
      <c r="E69" s="95"/>
      <c r="F69" s="75"/>
      <c r="G69" s="95"/>
      <c r="H69" s="5"/>
      <c r="I69" s="75"/>
      <c r="J69" s="75"/>
      <c r="K69" s="75"/>
      <c r="L69" s="75"/>
      <c r="M69" s="75"/>
      <c r="N69" s="5"/>
      <c r="O69" s="81" t="s">
        <v>35</v>
      </c>
      <c r="P69" s="76"/>
      <c r="Q69" s="77"/>
      <c r="R69" s="78" t="str">
        <f t="shared" ref="R69" si="25">IF(AND(R67="",R66="",R68=""),"",SUM(R66:R68))</f>
        <v/>
      </c>
      <c r="S69" s="24" t="str">
        <f t="shared" ref="S69" si="26">IF(OR(S67="",S66=""),"",S67+S66)</f>
        <v/>
      </c>
      <c r="T69" s="79" t="str">
        <f t="shared" si="2"/>
        <v/>
      </c>
      <c r="U69" s="78" t="str">
        <f>IF(AND(U67="",U66="",U68=""),"",SUM(U66:U68))</f>
        <v/>
      </c>
      <c r="V69" s="79" t="str">
        <f t="shared" si="0"/>
        <v/>
      </c>
      <c r="W69" s="75"/>
      <c r="X69" s="30" t="str">
        <f>IF(OR(ISBLANK(W66),Concentration_gg=""),"",(100/(100-W66)*Concentration_gg))</f>
        <v/>
      </c>
      <c r="Y69" s="82" t="str">
        <f t="shared" si="1"/>
        <v/>
      </c>
      <c r="Z69" s="31"/>
    </row>
    <row r="70" spans="1:26" s="6" customFormat="1" x14ac:dyDescent="0.3">
      <c r="A70" s="7"/>
      <c r="B70" s="3"/>
      <c r="C70" s="128">
        <v>15</v>
      </c>
      <c r="D70" s="99"/>
      <c r="E70" s="22"/>
      <c r="F70" s="104">
        <v>0.5</v>
      </c>
      <c r="G70" s="22">
        <v>20.5</v>
      </c>
      <c r="H70" s="5"/>
      <c r="I70" s="21"/>
      <c r="J70" s="21"/>
      <c r="K70" s="21"/>
      <c r="L70" s="21"/>
      <c r="M70" s="22">
        <v>0.1</v>
      </c>
      <c r="N70" s="5"/>
      <c r="O70" s="97" t="s">
        <v>46</v>
      </c>
      <c r="P70" s="24" t="str">
        <f>IF(OR(ISBLANK(A1_sample),ISBLANK(A2_sample),A1_blank_ave=0,A2_blank_ave=0),"",(A2_sample-A1_sample)-(A2_blank_ave-A1_blank_ave))</f>
        <v/>
      </c>
      <c r="Q70" s="25" t="str">
        <f>P70</f>
        <v/>
      </c>
      <c r="R70" s="134" t="str">
        <f>IF(OR(ISBLANK(Sample_volume),Change_absorbance=""),"",(1.88853434920635*Change_absorbance/Sample_volume))</f>
        <v/>
      </c>
      <c r="S70" s="24" t="str">
        <f>IF(OR(ISBLANK(E70),Concentration_gL=""),"",Concentration_gL*((E70+G70)/E70))</f>
        <v/>
      </c>
      <c r="T70" s="28" t="str">
        <f t="shared" si="2"/>
        <v/>
      </c>
      <c r="U70" s="24" t="str">
        <f>IF(OR(ISBLANK(F70),Concentration_gL=""),"",(Concentration_gL*(G70/1000)*100*(1/(F70))))</f>
        <v/>
      </c>
      <c r="V70" s="28" t="str">
        <f t="shared" si="0"/>
        <v/>
      </c>
      <c r="W70" s="22"/>
      <c r="X70" s="30" t="str">
        <f>IF(OR(ISBLANK(W70),Concentration_gg=""),"",(100/(100-W70)*Concentration_gg))</f>
        <v/>
      </c>
      <c r="Y70" s="33" t="str">
        <f t="shared" si="1"/>
        <v/>
      </c>
      <c r="Z70" s="31"/>
    </row>
    <row r="71" spans="1:26" s="6" customFormat="1" x14ac:dyDescent="0.3">
      <c r="A71" s="7"/>
      <c r="B71" s="3"/>
      <c r="C71" s="129"/>
      <c r="D71" s="100"/>
      <c r="E71" s="95"/>
      <c r="F71" s="75"/>
      <c r="G71" s="95"/>
      <c r="H71" s="5"/>
      <c r="I71" s="75"/>
      <c r="J71" s="75"/>
      <c r="K71" s="75"/>
      <c r="L71" s="75"/>
      <c r="M71" s="75"/>
      <c r="N71" s="5"/>
      <c r="O71" s="81" t="s">
        <v>12</v>
      </c>
      <c r="P71" s="76" t="str">
        <f>IF(OR(ISBLANK(J70),ISBLANK(K70),A2_blank_ave=0,A3_blank_ave=0),"",((K70-J70)-(A3_blank_ave-A2_blank_ave)))</f>
        <v/>
      </c>
      <c r="Q71" s="77" t="str">
        <f>P71</f>
        <v/>
      </c>
      <c r="R71" s="134" t="str">
        <f>IF(OR(ISBLANK(M70),Change_absorbance=""),"",(1.9034046984127*Change_absorbance/M70))</f>
        <v/>
      </c>
      <c r="S71" s="24" t="str">
        <f>IF(OR(ISBLANK(E70),Concentration_gL=""),"",Concentration_gL*((E70+G70)/E70))</f>
        <v/>
      </c>
      <c r="T71" s="79" t="str">
        <f t="shared" si="2"/>
        <v/>
      </c>
      <c r="U71" s="24" t="str">
        <f>IF(OR(ISBLANK(F70),Concentration_gL=""),"",(Concentration_gL*(G70/1000)*100*(1/(F70))))</f>
        <v/>
      </c>
      <c r="V71" s="79" t="str">
        <f t="shared" si="0"/>
        <v/>
      </c>
      <c r="W71" s="75"/>
      <c r="X71" s="30" t="str">
        <f>IF(OR(ISBLANK(W70),Concentration_gg=""),"",(100/(100-W70)*Concentration_gg))</f>
        <v/>
      </c>
      <c r="Y71" s="80" t="str">
        <f t="shared" si="1"/>
        <v/>
      </c>
      <c r="Z71" s="31"/>
    </row>
    <row r="72" spans="1:26" s="6" customFormat="1" x14ac:dyDescent="0.3">
      <c r="A72" s="7"/>
      <c r="B72" s="3"/>
      <c r="C72" s="129"/>
      <c r="D72" s="100"/>
      <c r="E72" s="95"/>
      <c r="F72" s="75"/>
      <c r="G72" s="95"/>
      <c r="H72" s="5"/>
      <c r="I72" s="75"/>
      <c r="J72" s="75"/>
      <c r="K72" s="75"/>
      <c r="L72" s="75"/>
      <c r="M72" s="75"/>
      <c r="N72" s="5"/>
      <c r="O72" s="81" t="s">
        <v>13</v>
      </c>
      <c r="P72" s="76" t="str">
        <f>IF(OR(ISBLANK(K70),ISBLANK(L70),A2_blank_ave=0,A3_blank_ave=0),"",(L70-K70)-(A4_blank_ave-A3_blank_ave))</f>
        <v/>
      </c>
      <c r="Q72" s="77" t="str">
        <f>P72</f>
        <v/>
      </c>
      <c r="R72" s="134" t="str">
        <f>IF(OR(ISBLANK(M70),Change_absorbance=""),"",(1.91827504761905*Change_absorbance/M70))</f>
        <v/>
      </c>
      <c r="S72" s="24" t="str">
        <f>IF(OR(ISBLANK(E70),Concentration_gL=""),"",Concentration_gL*((E70+G70)/E70))</f>
        <v/>
      </c>
      <c r="T72" s="79" t="str">
        <f t="shared" si="2"/>
        <v/>
      </c>
      <c r="U72" s="24" t="str">
        <f>IF(OR(ISBLANK(F70),Concentration_gL=""),"",(Concentration_gL*(G70/1000)*100*(1/(F70))))</f>
        <v/>
      </c>
      <c r="V72" s="79" t="str">
        <f t="shared" si="0"/>
        <v/>
      </c>
      <c r="W72" s="75"/>
      <c r="X72" s="30" t="str">
        <f>IF(OR(ISBLANK(W70),Concentration_gg=""),"",(100/(100-W70)*Concentration_gg))</f>
        <v/>
      </c>
      <c r="Y72" s="80" t="str">
        <f t="shared" si="1"/>
        <v/>
      </c>
      <c r="Z72" s="31"/>
    </row>
    <row r="73" spans="1:26" s="6" customFormat="1" x14ac:dyDescent="0.3">
      <c r="A73" s="7"/>
      <c r="B73" s="3"/>
      <c r="C73" s="130"/>
      <c r="D73" s="100"/>
      <c r="E73" s="95"/>
      <c r="F73" s="75"/>
      <c r="G73" s="95"/>
      <c r="H73" s="5"/>
      <c r="I73" s="75"/>
      <c r="J73" s="75"/>
      <c r="K73" s="75"/>
      <c r="L73" s="75"/>
      <c r="M73" s="75"/>
      <c r="N73" s="5"/>
      <c r="O73" s="81" t="s">
        <v>35</v>
      </c>
      <c r="P73" s="76"/>
      <c r="Q73" s="77"/>
      <c r="R73" s="78" t="str">
        <f t="shared" ref="R73" si="27">IF(AND(R71="",R70="",R72=""),"",SUM(R70:R72))</f>
        <v/>
      </c>
      <c r="S73" s="24" t="str">
        <f t="shared" ref="S73" si="28">IF(OR(S71="",S70=""),"",S71+S70)</f>
        <v/>
      </c>
      <c r="T73" s="79" t="str">
        <f t="shared" si="2"/>
        <v/>
      </c>
      <c r="U73" s="78" t="str">
        <f>IF(AND(U71="",U70="",U72=""),"",SUM(U70:U72))</f>
        <v/>
      </c>
      <c r="V73" s="79" t="str">
        <f t="shared" si="0"/>
        <v/>
      </c>
      <c r="W73" s="75"/>
      <c r="X73" s="30" t="str">
        <f>IF(OR(ISBLANK(W70),Concentration_gg=""),"",(100/(100-W70)*Concentration_gg))</f>
        <v/>
      </c>
      <c r="Y73" s="82" t="str">
        <f t="shared" si="1"/>
        <v/>
      </c>
      <c r="Z73" s="31"/>
    </row>
    <row r="74" spans="1:26" s="6" customFormat="1" x14ac:dyDescent="0.3">
      <c r="A74" s="7"/>
      <c r="B74" s="3"/>
      <c r="C74" s="128">
        <v>16</v>
      </c>
      <c r="D74" s="99"/>
      <c r="E74" s="22"/>
      <c r="F74" s="104">
        <v>0.5</v>
      </c>
      <c r="G74" s="22">
        <v>20.5</v>
      </c>
      <c r="H74" s="5"/>
      <c r="I74" s="21"/>
      <c r="J74" s="21"/>
      <c r="K74" s="21"/>
      <c r="L74" s="21"/>
      <c r="M74" s="22">
        <v>0.1</v>
      </c>
      <c r="N74" s="5"/>
      <c r="O74" s="97" t="s">
        <v>46</v>
      </c>
      <c r="P74" s="24" t="str">
        <f>IF(OR(ISBLANK(A1_sample),ISBLANK(A2_sample),A1_blank_ave=0,A2_blank_ave=0),"",(A2_sample-A1_sample)-(A2_blank_ave-A1_blank_ave))</f>
        <v/>
      </c>
      <c r="Q74" s="25" t="str">
        <f>P74</f>
        <v/>
      </c>
      <c r="R74" s="134" t="str">
        <f>IF(OR(ISBLANK(Sample_volume),Change_absorbance=""),"",(1.88853434920635*Change_absorbance/Sample_volume))</f>
        <v/>
      </c>
      <c r="S74" s="24" t="str">
        <f>IF(OR(ISBLANK(E74),Concentration_gL=""),"",Concentration_gL*((E74+G74)/E74))</f>
        <v/>
      </c>
      <c r="T74" s="28" t="str">
        <f t="shared" si="2"/>
        <v/>
      </c>
      <c r="U74" s="24" t="str">
        <f>IF(OR(ISBLANK(F74),Concentration_gL=""),"",(Concentration_gL*(G74/1000)*100*(1/(F74))))</f>
        <v/>
      </c>
      <c r="V74" s="28" t="str">
        <f t="shared" si="0"/>
        <v/>
      </c>
      <c r="W74" s="22"/>
      <c r="X74" s="30" t="str">
        <f>IF(OR(ISBLANK(W74),Concentration_gg=""),"",(100/(100-W74)*Concentration_gg))</f>
        <v/>
      </c>
      <c r="Y74" s="33" t="str">
        <f t="shared" si="1"/>
        <v/>
      </c>
      <c r="Z74" s="31"/>
    </row>
    <row r="75" spans="1:26" s="6" customFormat="1" x14ac:dyDescent="0.3">
      <c r="A75" s="7"/>
      <c r="B75" s="3"/>
      <c r="C75" s="129"/>
      <c r="D75" s="100"/>
      <c r="E75" s="95"/>
      <c r="F75" s="75"/>
      <c r="G75" s="95"/>
      <c r="H75" s="5"/>
      <c r="I75" s="75"/>
      <c r="J75" s="75"/>
      <c r="K75" s="75"/>
      <c r="L75" s="75"/>
      <c r="M75" s="75"/>
      <c r="N75" s="5"/>
      <c r="O75" s="81" t="s">
        <v>12</v>
      </c>
      <c r="P75" s="76" t="str">
        <f>IF(OR(ISBLANK(J74),ISBLANK(K74),A2_blank_ave=0,A3_blank_ave=0),"",((K74-J74)-(A3_blank_ave-A2_blank_ave)))</f>
        <v/>
      </c>
      <c r="Q75" s="77" t="str">
        <f>P75</f>
        <v/>
      </c>
      <c r="R75" s="134" t="str">
        <f>IF(OR(ISBLANK(M74),Change_absorbance=""),"",(1.9034046984127*Change_absorbance/M74))</f>
        <v/>
      </c>
      <c r="S75" s="24" t="str">
        <f>IF(OR(ISBLANK(E74),Concentration_gL=""),"",Concentration_gL*((E74+G74)/E74))</f>
        <v/>
      </c>
      <c r="T75" s="79" t="str">
        <f t="shared" si="2"/>
        <v/>
      </c>
      <c r="U75" s="24" t="str">
        <f>IF(OR(ISBLANK(F74),Concentration_gL=""),"",(Concentration_gL*(G74/1000)*100*(1/(F74))))</f>
        <v/>
      </c>
      <c r="V75" s="79" t="str">
        <f t="shared" si="0"/>
        <v/>
      </c>
      <c r="W75" s="75"/>
      <c r="X75" s="30" t="str">
        <f>IF(OR(ISBLANK(W74),Concentration_gg=""),"",(100/(100-W74)*Concentration_gg))</f>
        <v/>
      </c>
      <c r="Y75" s="80" t="str">
        <f t="shared" si="1"/>
        <v/>
      </c>
      <c r="Z75" s="31"/>
    </row>
    <row r="76" spans="1:26" s="6" customFormat="1" x14ac:dyDescent="0.3">
      <c r="A76" s="7"/>
      <c r="B76" s="3"/>
      <c r="C76" s="129"/>
      <c r="D76" s="100"/>
      <c r="E76" s="95"/>
      <c r="F76" s="75"/>
      <c r="G76" s="95"/>
      <c r="H76" s="5"/>
      <c r="I76" s="75"/>
      <c r="J76" s="75"/>
      <c r="K76" s="75"/>
      <c r="L76" s="75"/>
      <c r="M76" s="75"/>
      <c r="N76" s="5"/>
      <c r="O76" s="81" t="s">
        <v>13</v>
      </c>
      <c r="P76" s="76" t="str">
        <f>IF(OR(ISBLANK(K74),ISBLANK(L74),A2_blank_ave=0,A3_blank_ave=0),"",(L74-K74)-(A4_blank_ave-A3_blank_ave))</f>
        <v/>
      </c>
      <c r="Q76" s="77" t="str">
        <f>P76</f>
        <v/>
      </c>
      <c r="R76" s="134" t="str">
        <f>IF(OR(ISBLANK(M74),Change_absorbance=""),"",(1.91827504761905*Change_absorbance/M74))</f>
        <v/>
      </c>
      <c r="S76" s="24" t="str">
        <f>IF(OR(ISBLANK(E74),Concentration_gL=""),"",Concentration_gL*((E74+G74)/E74))</f>
        <v/>
      </c>
      <c r="T76" s="79" t="str">
        <f t="shared" si="2"/>
        <v/>
      </c>
      <c r="U76" s="24" t="str">
        <f>IF(OR(ISBLANK(F74),Concentration_gL=""),"",(Concentration_gL*(G74/1000)*100*(1/(F74))))</f>
        <v/>
      </c>
      <c r="V76" s="79" t="str">
        <f t="shared" si="0"/>
        <v/>
      </c>
      <c r="W76" s="75"/>
      <c r="X76" s="30" t="str">
        <f>IF(OR(ISBLANK(W74),Concentration_gg=""),"",(100/(100-W74)*Concentration_gg))</f>
        <v/>
      </c>
      <c r="Y76" s="80" t="str">
        <f t="shared" si="1"/>
        <v/>
      </c>
      <c r="Z76" s="31"/>
    </row>
    <row r="77" spans="1:26" s="6" customFormat="1" x14ac:dyDescent="0.3">
      <c r="A77" s="7"/>
      <c r="B77" s="3"/>
      <c r="C77" s="130"/>
      <c r="D77" s="100"/>
      <c r="E77" s="95"/>
      <c r="F77" s="75"/>
      <c r="G77" s="95"/>
      <c r="H77" s="5"/>
      <c r="I77" s="75"/>
      <c r="J77" s="75"/>
      <c r="K77" s="75"/>
      <c r="L77" s="75"/>
      <c r="M77" s="75"/>
      <c r="N77" s="5"/>
      <c r="O77" s="81" t="s">
        <v>35</v>
      </c>
      <c r="P77" s="76"/>
      <c r="Q77" s="77"/>
      <c r="R77" s="78" t="str">
        <f t="shared" ref="R77" si="29">IF(AND(R75="",R74="",R76=""),"",SUM(R74:R76))</f>
        <v/>
      </c>
      <c r="S77" s="24" t="str">
        <f t="shared" ref="S77" si="30">IF(OR(S75="",S74=""),"",S75+S74)</f>
        <v/>
      </c>
      <c r="T77" s="79" t="str">
        <f t="shared" si="2"/>
        <v/>
      </c>
      <c r="U77" s="78" t="str">
        <f>IF(AND(U75="",U74="",U76=""),"",SUM(U74:U76))</f>
        <v/>
      </c>
      <c r="V77" s="79" t="str">
        <f t="shared" si="0"/>
        <v/>
      </c>
      <c r="W77" s="75"/>
      <c r="X77" s="30" t="str">
        <f>IF(OR(ISBLANK(W74),Concentration_gg=""),"",(100/(100-W74)*Concentration_gg))</f>
        <v/>
      </c>
      <c r="Y77" s="82" t="str">
        <f t="shared" si="1"/>
        <v/>
      </c>
      <c r="Z77" s="31"/>
    </row>
    <row r="78" spans="1:26" s="6" customFormat="1" x14ac:dyDescent="0.3">
      <c r="A78" s="7"/>
      <c r="B78" s="3"/>
      <c r="C78" s="128">
        <v>17</v>
      </c>
      <c r="D78" s="99"/>
      <c r="E78" s="22"/>
      <c r="F78" s="104">
        <v>0.5</v>
      </c>
      <c r="G78" s="22">
        <v>20.5</v>
      </c>
      <c r="H78" s="5"/>
      <c r="I78" s="21"/>
      <c r="J78" s="21"/>
      <c r="K78" s="21"/>
      <c r="L78" s="21"/>
      <c r="M78" s="22">
        <v>0.1</v>
      </c>
      <c r="N78" s="5"/>
      <c r="O78" s="97" t="s">
        <v>46</v>
      </c>
      <c r="P78" s="24" t="str">
        <f>IF(OR(ISBLANK(A1_sample),ISBLANK(A2_sample),A1_blank_ave=0,A2_blank_ave=0),"",(A2_sample-A1_sample)-(A2_blank_ave-A1_blank_ave))</f>
        <v/>
      </c>
      <c r="Q78" s="25" t="str">
        <f>P78</f>
        <v/>
      </c>
      <c r="R78" s="134" t="str">
        <f>IF(OR(ISBLANK(Sample_volume),Change_absorbance=""),"",(1.88853434920635*Change_absorbance/Sample_volume))</f>
        <v/>
      </c>
      <c r="S78" s="24" t="str">
        <f>IF(OR(ISBLANK(E78),Concentration_gL=""),"",Concentration_gL*((E78+G78)/E78))</f>
        <v/>
      </c>
      <c r="T78" s="28" t="str">
        <f t="shared" si="2"/>
        <v/>
      </c>
      <c r="U78" s="24" t="str">
        <f>IF(OR(ISBLANK(F78),Concentration_gL=""),"",(Concentration_gL*(G78/1000)*100*(1/(F78))))</f>
        <v/>
      </c>
      <c r="V78" s="28" t="str">
        <f t="shared" si="0"/>
        <v/>
      </c>
      <c r="W78" s="22"/>
      <c r="X78" s="30" t="str">
        <f>IF(OR(ISBLANK(W78),Concentration_gg=""),"",(100/(100-W78)*Concentration_gg))</f>
        <v/>
      </c>
      <c r="Y78" s="33" t="str">
        <f t="shared" si="1"/>
        <v/>
      </c>
      <c r="Z78" s="31"/>
    </row>
    <row r="79" spans="1:26" s="6" customFormat="1" x14ac:dyDescent="0.3">
      <c r="A79" s="7"/>
      <c r="B79" s="3"/>
      <c r="C79" s="129"/>
      <c r="D79" s="100"/>
      <c r="E79" s="95"/>
      <c r="F79" s="75"/>
      <c r="G79" s="95"/>
      <c r="H79" s="5"/>
      <c r="I79" s="75"/>
      <c r="J79" s="75"/>
      <c r="K79" s="75"/>
      <c r="L79" s="75"/>
      <c r="M79" s="75"/>
      <c r="N79" s="5"/>
      <c r="O79" s="81" t="s">
        <v>12</v>
      </c>
      <c r="P79" s="76" t="str">
        <f>IF(OR(ISBLANK(J78),ISBLANK(K78),A2_blank_ave=0,A3_blank_ave=0),"",((K78-J78)-(A3_blank_ave-A2_blank_ave)))</f>
        <v/>
      </c>
      <c r="Q79" s="77" t="str">
        <f>P79</f>
        <v/>
      </c>
      <c r="R79" s="134" t="str">
        <f>IF(OR(ISBLANK(M78),Change_absorbance=""),"",(1.9034046984127*Change_absorbance/M78))</f>
        <v/>
      </c>
      <c r="S79" s="24" t="str">
        <f>IF(OR(ISBLANK(E78),Concentration_gL=""),"",Concentration_gL*((E78+G78)/E78))</f>
        <v/>
      </c>
      <c r="T79" s="79" t="str">
        <f t="shared" si="2"/>
        <v/>
      </c>
      <c r="U79" s="24" t="str">
        <f>IF(OR(ISBLANK(F78),Concentration_gL=""),"",(Concentration_gL*(G78/1000)*100*(1/(F78))))</f>
        <v/>
      </c>
      <c r="V79" s="79" t="str">
        <f t="shared" si="0"/>
        <v/>
      </c>
      <c r="W79" s="75"/>
      <c r="X79" s="30" t="str">
        <f>IF(OR(ISBLANK(W78),Concentration_gg=""),"",(100/(100-W78)*Concentration_gg))</f>
        <v/>
      </c>
      <c r="Y79" s="80" t="str">
        <f t="shared" si="1"/>
        <v/>
      </c>
      <c r="Z79" s="31"/>
    </row>
    <row r="80" spans="1:26" s="6" customFormat="1" x14ac:dyDescent="0.3">
      <c r="A80" s="7"/>
      <c r="B80" s="3"/>
      <c r="C80" s="129"/>
      <c r="D80" s="100"/>
      <c r="E80" s="95"/>
      <c r="F80" s="75"/>
      <c r="G80" s="95"/>
      <c r="H80" s="5"/>
      <c r="I80" s="75"/>
      <c r="J80" s="75"/>
      <c r="K80" s="75"/>
      <c r="L80" s="75"/>
      <c r="M80" s="75"/>
      <c r="N80" s="5"/>
      <c r="O80" s="81" t="s">
        <v>13</v>
      </c>
      <c r="P80" s="76" t="str">
        <f>IF(OR(ISBLANK(K78),ISBLANK(L78),A2_blank_ave=0,A3_blank_ave=0),"",(L78-K78)-(A4_blank_ave-A3_blank_ave))</f>
        <v/>
      </c>
      <c r="Q80" s="77" t="str">
        <f>P80</f>
        <v/>
      </c>
      <c r="R80" s="134" t="str">
        <f>IF(OR(ISBLANK(M78),Change_absorbance=""),"",(1.91827504761905*Change_absorbance/M78))</f>
        <v/>
      </c>
      <c r="S80" s="24" t="str">
        <f>IF(OR(ISBLANK(E78),Concentration_gL=""),"",Concentration_gL*((E78+G78)/E78))</f>
        <v/>
      </c>
      <c r="T80" s="79" t="str">
        <f t="shared" si="2"/>
        <v/>
      </c>
      <c r="U80" s="24" t="str">
        <f>IF(OR(ISBLANK(F78),Concentration_gL=""),"",(Concentration_gL*(G78/1000)*100*(1/(F78))))</f>
        <v/>
      </c>
      <c r="V80" s="79" t="str">
        <f t="shared" si="0"/>
        <v/>
      </c>
      <c r="W80" s="75"/>
      <c r="X80" s="30" t="str">
        <f>IF(OR(ISBLANK(W78),Concentration_gg=""),"",(100/(100-W78)*Concentration_gg))</f>
        <v/>
      </c>
      <c r="Y80" s="80" t="str">
        <f t="shared" si="1"/>
        <v/>
      </c>
      <c r="Z80" s="31"/>
    </row>
    <row r="81" spans="1:26" s="6" customFormat="1" x14ac:dyDescent="0.3">
      <c r="A81" s="7"/>
      <c r="B81" s="3"/>
      <c r="C81" s="130"/>
      <c r="D81" s="100"/>
      <c r="E81" s="95"/>
      <c r="F81" s="75"/>
      <c r="G81" s="95"/>
      <c r="H81" s="5"/>
      <c r="I81" s="75"/>
      <c r="J81" s="75"/>
      <c r="K81" s="75"/>
      <c r="L81" s="75"/>
      <c r="M81" s="75"/>
      <c r="N81" s="5"/>
      <c r="O81" s="81" t="s">
        <v>35</v>
      </c>
      <c r="P81" s="76"/>
      <c r="Q81" s="77"/>
      <c r="R81" s="78" t="str">
        <f t="shared" ref="R81" si="31">IF(AND(R79="",R78="",R80=""),"",SUM(R78:R80))</f>
        <v/>
      </c>
      <c r="S81" s="24" t="str">
        <f t="shared" ref="S81" si="32">IF(OR(S79="",S78=""),"",S79+S78)</f>
        <v/>
      </c>
      <c r="T81" s="79" t="str">
        <f t="shared" si="2"/>
        <v/>
      </c>
      <c r="U81" s="78" t="str">
        <f>IF(AND(U79="",U78="",U80=""),"",SUM(U78:U80))</f>
        <v/>
      </c>
      <c r="V81" s="79" t="str">
        <f t="shared" si="0"/>
        <v/>
      </c>
      <c r="W81" s="75"/>
      <c r="X81" s="30" t="str">
        <f>IF(OR(ISBLANK(W78),Concentration_gg=""),"",(100/(100-W78)*Concentration_gg))</f>
        <v/>
      </c>
      <c r="Y81" s="82" t="str">
        <f t="shared" si="1"/>
        <v/>
      </c>
      <c r="Z81" s="31"/>
    </row>
    <row r="82" spans="1:26" s="6" customFormat="1" x14ac:dyDescent="0.3">
      <c r="A82" s="7"/>
      <c r="B82" s="3"/>
      <c r="C82" s="128">
        <v>18</v>
      </c>
      <c r="D82" s="99"/>
      <c r="E82" s="22"/>
      <c r="F82" s="104">
        <v>0.5</v>
      </c>
      <c r="G82" s="22">
        <v>20.5</v>
      </c>
      <c r="H82" s="5"/>
      <c r="I82" s="21"/>
      <c r="J82" s="21"/>
      <c r="K82" s="21"/>
      <c r="L82" s="21"/>
      <c r="M82" s="22">
        <v>0.1</v>
      </c>
      <c r="N82" s="5"/>
      <c r="O82" s="97" t="s">
        <v>46</v>
      </c>
      <c r="P82" s="24" t="str">
        <f>IF(OR(ISBLANK(A1_sample),ISBLANK(A2_sample),A1_blank_ave=0,A2_blank_ave=0),"",(A2_sample-A1_sample)-(A2_blank_ave-A1_blank_ave))</f>
        <v/>
      </c>
      <c r="Q82" s="25" t="str">
        <f>P82</f>
        <v/>
      </c>
      <c r="R82" s="134" t="str">
        <f>IF(OR(ISBLANK(Sample_volume),Change_absorbance=""),"",(1.88853434920635*Change_absorbance/Sample_volume))</f>
        <v/>
      </c>
      <c r="S82" s="24" t="str">
        <f>IF(OR(ISBLANK(E82),Concentration_gL=""),"",Concentration_gL*((E82+G82)/E82))</f>
        <v/>
      </c>
      <c r="T82" s="28" t="str">
        <f t="shared" ref="T82:T145" si="33">S82</f>
        <v/>
      </c>
      <c r="U82" s="24" t="str">
        <f>IF(OR(ISBLANK(F82),Concentration_gL=""),"",(Concentration_gL*(G82/1000)*100*(1/(F82))))</f>
        <v/>
      </c>
      <c r="V82" s="28" t="str">
        <f t="shared" ref="V82:V145" si="34">U82</f>
        <v/>
      </c>
      <c r="W82" s="22"/>
      <c r="X82" s="30" t="str">
        <f>IF(OR(ISBLANK(W82),Concentration_gg=""),"",(100/(100-W82)*Concentration_gg))</f>
        <v/>
      </c>
      <c r="Y82" s="33" t="str">
        <f t="shared" ref="Y82:Y145" si="35">X82</f>
        <v/>
      </c>
      <c r="Z82" s="31"/>
    </row>
    <row r="83" spans="1:26" s="6" customFormat="1" x14ac:dyDescent="0.3">
      <c r="A83" s="7"/>
      <c r="B83" s="3"/>
      <c r="C83" s="129"/>
      <c r="D83" s="100"/>
      <c r="E83" s="95"/>
      <c r="F83" s="75"/>
      <c r="G83" s="95"/>
      <c r="H83" s="5"/>
      <c r="I83" s="75"/>
      <c r="J83" s="75"/>
      <c r="K83" s="75"/>
      <c r="L83" s="75"/>
      <c r="M83" s="75"/>
      <c r="N83" s="5"/>
      <c r="O83" s="81" t="s">
        <v>12</v>
      </c>
      <c r="P83" s="76" t="str">
        <f>IF(OR(ISBLANK(J82),ISBLANK(K82),A2_blank_ave=0,A3_blank_ave=0),"",((K82-J82)-(A3_blank_ave-A2_blank_ave)))</f>
        <v/>
      </c>
      <c r="Q83" s="77" t="str">
        <f>P83</f>
        <v/>
      </c>
      <c r="R83" s="134" t="str">
        <f>IF(OR(ISBLANK(M82),Change_absorbance=""),"",(1.9034046984127*Change_absorbance/M82))</f>
        <v/>
      </c>
      <c r="S83" s="24" t="str">
        <f>IF(OR(ISBLANK(E82),Concentration_gL=""),"",Concentration_gL*((E82+G82)/E82))</f>
        <v/>
      </c>
      <c r="T83" s="79" t="str">
        <f t="shared" si="33"/>
        <v/>
      </c>
      <c r="U83" s="24" t="str">
        <f>IF(OR(ISBLANK(F82),Concentration_gL=""),"",(Concentration_gL*(G82/1000)*100*(1/(F82))))</f>
        <v/>
      </c>
      <c r="V83" s="79" t="str">
        <f t="shared" si="34"/>
        <v/>
      </c>
      <c r="W83" s="75"/>
      <c r="X83" s="30" t="str">
        <f>IF(OR(ISBLANK(W82),Concentration_gg=""),"",(100/(100-W82)*Concentration_gg))</f>
        <v/>
      </c>
      <c r="Y83" s="80" t="str">
        <f t="shared" si="35"/>
        <v/>
      </c>
      <c r="Z83" s="31"/>
    </row>
    <row r="84" spans="1:26" s="6" customFormat="1" x14ac:dyDescent="0.3">
      <c r="A84" s="7"/>
      <c r="B84" s="3"/>
      <c r="C84" s="129"/>
      <c r="D84" s="100"/>
      <c r="E84" s="95"/>
      <c r="F84" s="75"/>
      <c r="G84" s="95"/>
      <c r="H84" s="5"/>
      <c r="I84" s="75"/>
      <c r="J84" s="75"/>
      <c r="K84" s="75"/>
      <c r="L84" s="75"/>
      <c r="M84" s="75"/>
      <c r="N84" s="5"/>
      <c r="O84" s="81" t="s">
        <v>13</v>
      </c>
      <c r="P84" s="76" t="str">
        <f>IF(OR(ISBLANK(K82),ISBLANK(L82),A2_blank_ave=0,A3_blank_ave=0),"",(L82-K82)-(A4_blank_ave-A3_blank_ave))</f>
        <v/>
      </c>
      <c r="Q84" s="77" t="str">
        <f>P84</f>
        <v/>
      </c>
      <c r="R84" s="134" t="str">
        <f>IF(OR(ISBLANK(M82),Change_absorbance=""),"",(1.91827504761905*Change_absorbance/M82))</f>
        <v/>
      </c>
      <c r="S84" s="24" t="str">
        <f>IF(OR(ISBLANK(E82),Concentration_gL=""),"",Concentration_gL*((E82+G82)/E82))</f>
        <v/>
      </c>
      <c r="T84" s="79" t="str">
        <f t="shared" si="33"/>
        <v/>
      </c>
      <c r="U84" s="24" t="str">
        <f>IF(OR(ISBLANK(F82),Concentration_gL=""),"",(Concentration_gL*(G82/1000)*100*(1/(F82))))</f>
        <v/>
      </c>
      <c r="V84" s="79" t="str">
        <f t="shared" si="34"/>
        <v/>
      </c>
      <c r="W84" s="75"/>
      <c r="X84" s="30" t="str">
        <f>IF(OR(ISBLANK(W82),Concentration_gg=""),"",(100/(100-W82)*Concentration_gg))</f>
        <v/>
      </c>
      <c r="Y84" s="80" t="str">
        <f t="shared" si="35"/>
        <v/>
      </c>
      <c r="Z84" s="31"/>
    </row>
    <row r="85" spans="1:26" s="6" customFormat="1" x14ac:dyDescent="0.3">
      <c r="A85" s="7"/>
      <c r="B85" s="3"/>
      <c r="C85" s="130"/>
      <c r="D85" s="100"/>
      <c r="E85" s="95"/>
      <c r="F85" s="75"/>
      <c r="G85" s="95"/>
      <c r="H85" s="5"/>
      <c r="I85" s="75"/>
      <c r="J85" s="75"/>
      <c r="K85" s="75"/>
      <c r="L85" s="75"/>
      <c r="M85" s="75"/>
      <c r="N85" s="5"/>
      <c r="O85" s="81" t="s">
        <v>35</v>
      </c>
      <c r="P85" s="76"/>
      <c r="Q85" s="77"/>
      <c r="R85" s="78" t="str">
        <f t="shared" ref="R85" si="36">IF(AND(R83="",R82="",R84=""),"",SUM(R82:R84))</f>
        <v/>
      </c>
      <c r="S85" s="24" t="str">
        <f t="shared" ref="S85" si="37">IF(OR(S83="",S82=""),"",S83+S82)</f>
        <v/>
      </c>
      <c r="T85" s="79" t="str">
        <f t="shared" si="33"/>
        <v/>
      </c>
      <c r="U85" s="78" t="str">
        <f>IF(AND(U83="",U82="",U84=""),"",SUM(U82:U84))</f>
        <v/>
      </c>
      <c r="V85" s="79" t="str">
        <f t="shared" si="34"/>
        <v/>
      </c>
      <c r="W85" s="75"/>
      <c r="X85" s="30" t="str">
        <f>IF(OR(ISBLANK(W82),Concentration_gg=""),"",(100/(100-W82)*Concentration_gg))</f>
        <v/>
      </c>
      <c r="Y85" s="82" t="str">
        <f t="shared" si="35"/>
        <v/>
      </c>
      <c r="Z85" s="31"/>
    </row>
    <row r="86" spans="1:26" s="6" customFormat="1" x14ac:dyDescent="0.3">
      <c r="A86" s="7"/>
      <c r="B86" s="3"/>
      <c r="C86" s="128">
        <v>19</v>
      </c>
      <c r="D86" s="99"/>
      <c r="E86" s="22"/>
      <c r="F86" s="104">
        <v>0.5</v>
      </c>
      <c r="G86" s="22">
        <v>20.5</v>
      </c>
      <c r="H86" s="5"/>
      <c r="I86" s="21"/>
      <c r="J86" s="21"/>
      <c r="K86" s="21"/>
      <c r="L86" s="21"/>
      <c r="M86" s="22">
        <v>0.1</v>
      </c>
      <c r="N86" s="5"/>
      <c r="O86" s="97" t="s">
        <v>46</v>
      </c>
      <c r="P86" s="24" t="str">
        <f>IF(OR(ISBLANK(A1_sample),ISBLANK(A2_sample),A1_blank_ave=0,A2_blank_ave=0),"",(A2_sample-A1_sample)-(A2_blank_ave-A1_blank_ave))</f>
        <v/>
      </c>
      <c r="Q86" s="25" t="str">
        <f>P86</f>
        <v/>
      </c>
      <c r="R86" s="134" t="str">
        <f>IF(OR(ISBLANK(Sample_volume),Change_absorbance=""),"",(1.88853434920635*Change_absorbance/Sample_volume))</f>
        <v/>
      </c>
      <c r="S86" s="24" t="str">
        <f>IF(OR(ISBLANK(E86),Concentration_gL=""),"",Concentration_gL*((E86+G86)/E86))</f>
        <v/>
      </c>
      <c r="T86" s="28" t="str">
        <f t="shared" si="33"/>
        <v/>
      </c>
      <c r="U86" s="24" t="str">
        <f>IF(OR(ISBLANK(F86),Concentration_gL=""),"",(Concentration_gL*(G86/1000)*100*(1/(F86))))</f>
        <v/>
      </c>
      <c r="V86" s="28" t="str">
        <f t="shared" si="34"/>
        <v/>
      </c>
      <c r="W86" s="22"/>
      <c r="X86" s="30" t="str">
        <f>IF(OR(ISBLANK(W86),Concentration_gg=""),"",(100/(100-W86)*Concentration_gg))</f>
        <v/>
      </c>
      <c r="Y86" s="33" t="str">
        <f t="shared" si="35"/>
        <v/>
      </c>
      <c r="Z86" s="31"/>
    </row>
    <row r="87" spans="1:26" s="6" customFormat="1" x14ac:dyDescent="0.3">
      <c r="A87" s="7"/>
      <c r="B87" s="3"/>
      <c r="C87" s="129"/>
      <c r="D87" s="100"/>
      <c r="E87" s="95"/>
      <c r="F87" s="75"/>
      <c r="G87" s="95"/>
      <c r="H87" s="5"/>
      <c r="I87" s="75"/>
      <c r="J87" s="75"/>
      <c r="K87" s="75"/>
      <c r="L87" s="75"/>
      <c r="M87" s="75"/>
      <c r="N87" s="5"/>
      <c r="O87" s="81" t="s">
        <v>12</v>
      </c>
      <c r="P87" s="76" t="str">
        <f>IF(OR(ISBLANK(J86),ISBLANK(K86),A2_blank_ave=0,A3_blank_ave=0),"",((K86-J86)-(A3_blank_ave-A2_blank_ave)))</f>
        <v/>
      </c>
      <c r="Q87" s="77" t="str">
        <f>P87</f>
        <v/>
      </c>
      <c r="R87" s="134" t="str">
        <f>IF(OR(ISBLANK(M86),Change_absorbance=""),"",(1.9034046984127*Change_absorbance/M86))</f>
        <v/>
      </c>
      <c r="S87" s="24" t="str">
        <f>IF(OR(ISBLANK(E86),Concentration_gL=""),"",Concentration_gL*((E86+G86)/E86))</f>
        <v/>
      </c>
      <c r="T87" s="79" t="str">
        <f t="shared" si="33"/>
        <v/>
      </c>
      <c r="U87" s="24" t="str">
        <f>IF(OR(ISBLANK(F86),Concentration_gL=""),"",(Concentration_gL*(G86/1000)*100*(1/(F86))))</f>
        <v/>
      </c>
      <c r="V87" s="79" t="str">
        <f t="shared" si="34"/>
        <v/>
      </c>
      <c r="W87" s="75"/>
      <c r="X87" s="30" t="str">
        <f>IF(OR(ISBLANK(W86),Concentration_gg=""),"",(100/(100-W86)*Concentration_gg))</f>
        <v/>
      </c>
      <c r="Y87" s="80" t="str">
        <f t="shared" si="35"/>
        <v/>
      </c>
      <c r="Z87" s="31"/>
    </row>
    <row r="88" spans="1:26" s="6" customFormat="1" x14ac:dyDescent="0.3">
      <c r="A88" s="7"/>
      <c r="B88" s="3"/>
      <c r="C88" s="129"/>
      <c r="D88" s="100"/>
      <c r="E88" s="95"/>
      <c r="F88" s="75"/>
      <c r="G88" s="95"/>
      <c r="H88" s="5"/>
      <c r="I88" s="75"/>
      <c r="J88" s="75"/>
      <c r="K88" s="75"/>
      <c r="L88" s="75"/>
      <c r="M88" s="75"/>
      <c r="N88" s="5"/>
      <c r="O88" s="81" t="s">
        <v>13</v>
      </c>
      <c r="P88" s="76" t="str">
        <f>IF(OR(ISBLANK(K86),ISBLANK(L86),A2_blank_ave=0,A3_blank_ave=0),"",(L86-K86)-(A4_blank_ave-A3_blank_ave))</f>
        <v/>
      </c>
      <c r="Q88" s="77" t="str">
        <f>P88</f>
        <v/>
      </c>
      <c r="R88" s="134" t="str">
        <f>IF(OR(ISBLANK(M86),Change_absorbance=""),"",(1.91827504761905*Change_absorbance/M86))</f>
        <v/>
      </c>
      <c r="S88" s="24" t="str">
        <f>IF(OR(ISBLANK(E86),Concentration_gL=""),"",Concentration_gL*((E86+G86)/E86))</f>
        <v/>
      </c>
      <c r="T88" s="79" t="str">
        <f t="shared" si="33"/>
        <v/>
      </c>
      <c r="U88" s="24" t="str">
        <f>IF(OR(ISBLANK(F86),Concentration_gL=""),"",(Concentration_gL*(G86/1000)*100*(1/(F86))))</f>
        <v/>
      </c>
      <c r="V88" s="79" t="str">
        <f t="shared" si="34"/>
        <v/>
      </c>
      <c r="W88" s="75"/>
      <c r="X88" s="30" t="str">
        <f>IF(OR(ISBLANK(W86),Concentration_gg=""),"",(100/(100-W86)*Concentration_gg))</f>
        <v/>
      </c>
      <c r="Y88" s="80" t="str">
        <f t="shared" si="35"/>
        <v/>
      </c>
      <c r="Z88" s="31"/>
    </row>
    <row r="89" spans="1:26" s="6" customFormat="1" x14ac:dyDescent="0.3">
      <c r="A89" s="7"/>
      <c r="B89" s="3"/>
      <c r="C89" s="130"/>
      <c r="D89" s="100"/>
      <c r="E89" s="95"/>
      <c r="F89" s="75"/>
      <c r="G89" s="95"/>
      <c r="H89" s="5"/>
      <c r="I89" s="75"/>
      <c r="J89" s="75"/>
      <c r="K89" s="75"/>
      <c r="L89" s="75"/>
      <c r="M89" s="75"/>
      <c r="N89" s="5"/>
      <c r="O89" s="81" t="s">
        <v>35</v>
      </c>
      <c r="P89" s="76"/>
      <c r="Q89" s="77"/>
      <c r="R89" s="78" t="str">
        <f t="shared" ref="R89" si="38">IF(AND(R87="",R86="",R88=""),"",SUM(R86:R88))</f>
        <v/>
      </c>
      <c r="S89" s="24" t="str">
        <f t="shared" ref="S89" si="39">IF(OR(S87="",S86=""),"",S87+S86)</f>
        <v/>
      </c>
      <c r="T89" s="79" t="str">
        <f t="shared" si="33"/>
        <v/>
      </c>
      <c r="U89" s="78" t="str">
        <f>IF(AND(U87="",U86="",U88=""),"",SUM(U86:U88))</f>
        <v/>
      </c>
      <c r="V89" s="79" t="str">
        <f t="shared" si="34"/>
        <v/>
      </c>
      <c r="W89" s="75"/>
      <c r="X89" s="30" t="str">
        <f>IF(OR(ISBLANK(W86),Concentration_gg=""),"",(100/(100-W86)*Concentration_gg))</f>
        <v/>
      </c>
      <c r="Y89" s="82" t="str">
        <f t="shared" si="35"/>
        <v/>
      </c>
      <c r="Z89" s="31"/>
    </row>
    <row r="90" spans="1:26" s="6" customFormat="1" x14ac:dyDescent="0.3">
      <c r="A90" s="7"/>
      <c r="B90" s="3"/>
      <c r="C90" s="128">
        <v>20</v>
      </c>
      <c r="D90" s="99"/>
      <c r="E90" s="22"/>
      <c r="F90" s="104">
        <v>0.5</v>
      </c>
      <c r="G90" s="22">
        <v>20.5</v>
      </c>
      <c r="H90" s="5"/>
      <c r="I90" s="21"/>
      <c r="J90" s="21"/>
      <c r="K90" s="21"/>
      <c r="L90" s="21"/>
      <c r="M90" s="22">
        <v>0.1</v>
      </c>
      <c r="N90" s="5"/>
      <c r="O90" s="97" t="s">
        <v>46</v>
      </c>
      <c r="P90" s="24" t="str">
        <f>IF(OR(ISBLANK(A1_sample),ISBLANK(A2_sample),A1_blank_ave=0,A2_blank_ave=0),"",(A2_sample-A1_sample)-(A2_blank_ave-A1_blank_ave))</f>
        <v/>
      </c>
      <c r="Q90" s="25" t="str">
        <f>P90</f>
        <v/>
      </c>
      <c r="R90" s="134" t="str">
        <f>IF(OR(ISBLANK(Sample_volume),Change_absorbance=""),"",(1.88853434920635*Change_absorbance/Sample_volume))</f>
        <v/>
      </c>
      <c r="S90" s="24" t="str">
        <f>IF(OR(ISBLANK(E90),Concentration_gL=""),"",Concentration_gL*((E90+G90)/E90))</f>
        <v/>
      </c>
      <c r="T90" s="28" t="str">
        <f t="shared" si="33"/>
        <v/>
      </c>
      <c r="U90" s="24" t="str">
        <f>IF(OR(ISBLANK(F90),Concentration_gL=""),"",(Concentration_gL*(G90/1000)*100*(1/(F90))))</f>
        <v/>
      </c>
      <c r="V90" s="28" t="str">
        <f t="shared" si="34"/>
        <v/>
      </c>
      <c r="W90" s="22"/>
      <c r="X90" s="30" t="str">
        <f>IF(OR(ISBLANK(W90),Concentration_gg=""),"",(100/(100-W90)*Concentration_gg))</f>
        <v/>
      </c>
      <c r="Y90" s="33" t="str">
        <f t="shared" si="35"/>
        <v/>
      </c>
      <c r="Z90" s="31"/>
    </row>
    <row r="91" spans="1:26" s="6" customFormat="1" x14ac:dyDescent="0.3">
      <c r="A91" s="7"/>
      <c r="B91" s="3"/>
      <c r="C91" s="129"/>
      <c r="D91" s="100"/>
      <c r="E91" s="95"/>
      <c r="F91" s="75"/>
      <c r="G91" s="95"/>
      <c r="H91" s="5"/>
      <c r="I91" s="75"/>
      <c r="J91" s="75"/>
      <c r="K91" s="75"/>
      <c r="L91" s="75"/>
      <c r="M91" s="75"/>
      <c r="N91" s="5"/>
      <c r="O91" s="81" t="s">
        <v>12</v>
      </c>
      <c r="P91" s="76" t="str">
        <f>IF(OR(ISBLANK(J90),ISBLANK(K90),A2_blank_ave=0,A3_blank_ave=0),"",((K90-J90)-(A3_blank_ave-A2_blank_ave)))</f>
        <v/>
      </c>
      <c r="Q91" s="77" t="str">
        <f>P91</f>
        <v/>
      </c>
      <c r="R91" s="134" t="str">
        <f>IF(OR(ISBLANK(M90),Change_absorbance=""),"",(1.9034046984127*Change_absorbance/M90))</f>
        <v/>
      </c>
      <c r="S91" s="24" t="str">
        <f>IF(OR(ISBLANK(E90),Concentration_gL=""),"",Concentration_gL*((E90+G90)/E90))</f>
        <v/>
      </c>
      <c r="T91" s="79" t="str">
        <f t="shared" si="33"/>
        <v/>
      </c>
      <c r="U91" s="24" t="str">
        <f>IF(OR(ISBLANK(F90),Concentration_gL=""),"",(Concentration_gL*(G90/1000)*100*(1/(F90))))</f>
        <v/>
      </c>
      <c r="V91" s="79" t="str">
        <f t="shared" si="34"/>
        <v/>
      </c>
      <c r="W91" s="75"/>
      <c r="X91" s="30" t="str">
        <f>IF(OR(ISBLANK(W90),Concentration_gg=""),"",(100/(100-W90)*Concentration_gg))</f>
        <v/>
      </c>
      <c r="Y91" s="80" t="str">
        <f t="shared" si="35"/>
        <v/>
      </c>
      <c r="Z91" s="31"/>
    </row>
    <row r="92" spans="1:26" s="6" customFormat="1" x14ac:dyDescent="0.3">
      <c r="A92" s="7"/>
      <c r="B92" s="3"/>
      <c r="C92" s="129"/>
      <c r="D92" s="100"/>
      <c r="E92" s="95"/>
      <c r="F92" s="75"/>
      <c r="G92" s="95"/>
      <c r="H92" s="5"/>
      <c r="I92" s="75"/>
      <c r="J92" s="75"/>
      <c r="K92" s="75"/>
      <c r="L92" s="75"/>
      <c r="M92" s="75"/>
      <c r="N92" s="5"/>
      <c r="O92" s="81" t="s">
        <v>13</v>
      </c>
      <c r="P92" s="76" t="str">
        <f>IF(OR(ISBLANK(K90),ISBLANK(L90),A2_blank_ave=0,A3_blank_ave=0),"",(L90-K90)-(A4_blank_ave-A3_blank_ave))</f>
        <v/>
      </c>
      <c r="Q92" s="77" t="str">
        <f>P92</f>
        <v/>
      </c>
      <c r="R92" s="134" t="str">
        <f>IF(OR(ISBLANK(M90),Change_absorbance=""),"",(1.91827504761905*Change_absorbance/M90))</f>
        <v/>
      </c>
      <c r="S92" s="24" t="str">
        <f>IF(OR(ISBLANK(E90),Concentration_gL=""),"",Concentration_gL*((E90+G90)/E90))</f>
        <v/>
      </c>
      <c r="T92" s="79" t="str">
        <f t="shared" si="33"/>
        <v/>
      </c>
      <c r="U92" s="24" t="str">
        <f>IF(OR(ISBLANK(F90),Concentration_gL=""),"",(Concentration_gL*(G90/1000)*100*(1/(F90))))</f>
        <v/>
      </c>
      <c r="V92" s="79" t="str">
        <f t="shared" si="34"/>
        <v/>
      </c>
      <c r="W92" s="75"/>
      <c r="X92" s="30" t="str">
        <f>IF(OR(ISBLANK(W90),Concentration_gg=""),"",(100/(100-W90)*Concentration_gg))</f>
        <v/>
      </c>
      <c r="Y92" s="80" t="str">
        <f t="shared" si="35"/>
        <v/>
      </c>
      <c r="Z92" s="31"/>
    </row>
    <row r="93" spans="1:26" s="6" customFormat="1" x14ac:dyDescent="0.3">
      <c r="A93" s="7"/>
      <c r="B93" s="3"/>
      <c r="C93" s="130"/>
      <c r="D93" s="100"/>
      <c r="E93" s="95"/>
      <c r="F93" s="75"/>
      <c r="G93" s="95"/>
      <c r="H93" s="5"/>
      <c r="I93" s="75"/>
      <c r="J93" s="75"/>
      <c r="K93" s="75"/>
      <c r="L93" s="75"/>
      <c r="M93" s="75"/>
      <c r="N93" s="5"/>
      <c r="O93" s="81" t="s">
        <v>35</v>
      </c>
      <c r="P93" s="76"/>
      <c r="Q93" s="77"/>
      <c r="R93" s="78" t="str">
        <f t="shared" ref="R93" si="40">IF(AND(R91="",R90="",R92=""),"",SUM(R90:R92))</f>
        <v/>
      </c>
      <c r="S93" s="24" t="str">
        <f t="shared" ref="S93" si="41">IF(OR(S91="",S90=""),"",S91+S90)</f>
        <v/>
      </c>
      <c r="T93" s="79" t="str">
        <f t="shared" si="33"/>
        <v/>
      </c>
      <c r="U93" s="78" t="str">
        <f>IF(AND(U91="",U90="",U92=""),"",SUM(U90:U92))</f>
        <v/>
      </c>
      <c r="V93" s="79" t="str">
        <f t="shared" si="34"/>
        <v/>
      </c>
      <c r="W93" s="75"/>
      <c r="X93" s="30" t="str">
        <f>IF(OR(ISBLANK(W90),Concentration_gg=""),"",(100/(100-W90)*Concentration_gg))</f>
        <v/>
      </c>
      <c r="Y93" s="82" t="str">
        <f t="shared" si="35"/>
        <v/>
      </c>
      <c r="Z93" s="31"/>
    </row>
    <row r="94" spans="1:26" s="6" customFormat="1" x14ac:dyDescent="0.3">
      <c r="A94" s="7"/>
      <c r="B94" s="3"/>
      <c r="C94" s="128">
        <v>21</v>
      </c>
      <c r="D94" s="99"/>
      <c r="E94" s="22"/>
      <c r="F94" s="104">
        <v>0.5</v>
      </c>
      <c r="G94" s="22">
        <v>20.5</v>
      </c>
      <c r="H94" s="5"/>
      <c r="I94" s="21"/>
      <c r="J94" s="21"/>
      <c r="K94" s="21"/>
      <c r="L94" s="21"/>
      <c r="M94" s="22">
        <v>0.1</v>
      </c>
      <c r="N94" s="5"/>
      <c r="O94" s="97" t="s">
        <v>46</v>
      </c>
      <c r="P94" s="24" t="str">
        <f>IF(OR(ISBLANK(A1_sample),ISBLANK(A2_sample),A1_blank_ave=0,A2_blank_ave=0),"",(A2_sample-A1_sample)-(A2_blank_ave-A1_blank_ave))</f>
        <v/>
      </c>
      <c r="Q94" s="25" t="str">
        <f>P94</f>
        <v/>
      </c>
      <c r="R94" s="134" t="str">
        <f>IF(OR(ISBLANK(Sample_volume),Change_absorbance=""),"",(1.88853434920635*Change_absorbance/Sample_volume))</f>
        <v/>
      </c>
      <c r="S94" s="24" t="str">
        <f>IF(OR(ISBLANK(E94),Concentration_gL=""),"",Concentration_gL*((E94+G94)/E94))</f>
        <v/>
      </c>
      <c r="T94" s="28" t="str">
        <f t="shared" si="33"/>
        <v/>
      </c>
      <c r="U94" s="24" t="str">
        <f>IF(OR(ISBLANK(F94),Concentration_gL=""),"",(Concentration_gL*(G94/1000)*100*(1/(F94))))</f>
        <v/>
      </c>
      <c r="V94" s="28" t="str">
        <f t="shared" si="34"/>
        <v/>
      </c>
      <c r="W94" s="22"/>
      <c r="X94" s="30" t="str">
        <f>IF(OR(ISBLANK(W94),Concentration_gg=""),"",(100/(100-W94)*Concentration_gg))</f>
        <v/>
      </c>
      <c r="Y94" s="33" t="str">
        <f t="shared" si="35"/>
        <v/>
      </c>
      <c r="Z94" s="31"/>
    </row>
    <row r="95" spans="1:26" s="6" customFormat="1" x14ac:dyDescent="0.3">
      <c r="A95" s="7"/>
      <c r="B95" s="3"/>
      <c r="C95" s="129"/>
      <c r="D95" s="100"/>
      <c r="E95" s="95"/>
      <c r="F95" s="75"/>
      <c r="G95" s="95"/>
      <c r="H95" s="5"/>
      <c r="I95" s="75"/>
      <c r="J95" s="75"/>
      <c r="K95" s="75"/>
      <c r="L95" s="75"/>
      <c r="M95" s="75"/>
      <c r="N95" s="5"/>
      <c r="O95" s="81" t="s">
        <v>12</v>
      </c>
      <c r="P95" s="76" t="str">
        <f>IF(OR(ISBLANK(J94),ISBLANK(K94),A2_blank_ave=0,A3_blank_ave=0),"",((K94-J94)-(A3_blank_ave-A2_blank_ave)))</f>
        <v/>
      </c>
      <c r="Q95" s="77" t="str">
        <f>P95</f>
        <v/>
      </c>
      <c r="R95" s="134" t="str">
        <f>IF(OR(ISBLANK(M94),Change_absorbance=""),"",(1.9034046984127*Change_absorbance/M94))</f>
        <v/>
      </c>
      <c r="S95" s="24" t="str">
        <f>IF(OR(ISBLANK(E94),Concentration_gL=""),"",Concentration_gL*((E94+G94)/E94))</f>
        <v/>
      </c>
      <c r="T95" s="79" t="str">
        <f t="shared" si="33"/>
        <v/>
      </c>
      <c r="U95" s="24" t="str">
        <f>IF(OR(ISBLANK(F94),Concentration_gL=""),"",(Concentration_gL*(G94/1000)*100*(1/(F94))))</f>
        <v/>
      </c>
      <c r="V95" s="79" t="str">
        <f t="shared" si="34"/>
        <v/>
      </c>
      <c r="W95" s="75"/>
      <c r="X95" s="30" t="str">
        <f>IF(OR(ISBLANK(W94),Concentration_gg=""),"",(100/(100-W94)*Concentration_gg))</f>
        <v/>
      </c>
      <c r="Y95" s="80" t="str">
        <f t="shared" si="35"/>
        <v/>
      </c>
      <c r="Z95" s="31"/>
    </row>
    <row r="96" spans="1:26" s="6" customFormat="1" x14ac:dyDescent="0.3">
      <c r="A96" s="7"/>
      <c r="B96" s="3"/>
      <c r="C96" s="129"/>
      <c r="D96" s="100"/>
      <c r="E96" s="95"/>
      <c r="F96" s="75"/>
      <c r="G96" s="95"/>
      <c r="H96" s="5"/>
      <c r="I96" s="75"/>
      <c r="J96" s="75"/>
      <c r="K96" s="75"/>
      <c r="L96" s="75"/>
      <c r="M96" s="75"/>
      <c r="N96" s="5"/>
      <c r="O96" s="81" t="s">
        <v>13</v>
      </c>
      <c r="P96" s="76" t="str">
        <f>IF(OR(ISBLANK(K94),ISBLANK(L94),A2_blank_ave=0,A3_blank_ave=0),"",(L94-K94)-(A4_blank_ave-A3_blank_ave))</f>
        <v/>
      </c>
      <c r="Q96" s="77" t="str">
        <f>P96</f>
        <v/>
      </c>
      <c r="R96" s="134" t="str">
        <f>IF(OR(ISBLANK(M94),Change_absorbance=""),"",(1.91827504761905*Change_absorbance/M94))</f>
        <v/>
      </c>
      <c r="S96" s="24" t="str">
        <f>IF(OR(ISBLANK(E94),Concentration_gL=""),"",Concentration_gL*((E94+G94)/E94))</f>
        <v/>
      </c>
      <c r="T96" s="79" t="str">
        <f t="shared" si="33"/>
        <v/>
      </c>
      <c r="U96" s="24" t="str">
        <f>IF(OR(ISBLANK(F94),Concentration_gL=""),"",(Concentration_gL*(G94/1000)*100*(1/(F94))))</f>
        <v/>
      </c>
      <c r="V96" s="79" t="str">
        <f t="shared" si="34"/>
        <v/>
      </c>
      <c r="W96" s="75"/>
      <c r="X96" s="30" t="str">
        <f>IF(OR(ISBLANK(W94),Concentration_gg=""),"",(100/(100-W94)*Concentration_gg))</f>
        <v/>
      </c>
      <c r="Y96" s="80" t="str">
        <f t="shared" si="35"/>
        <v/>
      </c>
      <c r="Z96" s="31"/>
    </row>
    <row r="97" spans="1:26" s="6" customFormat="1" x14ac:dyDescent="0.3">
      <c r="A97" s="7"/>
      <c r="B97" s="3"/>
      <c r="C97" s="130"/>
      <c r="D97" s="100"/>
      <c r="E97" s="95"/>
      <c r="F97" s="75"/>
      <c r="G97" s="95"/>
      <c r="H97" s="5"/>
      <c r="I97" s="75"/>
      <c r="J97" s="75"/>
      <c r="K97" s="75"/>
      <c r="L97" s="75"/>
      <c r="M97" s="75"/>
      <c r="N97" s="5"/>
      <c r="O97" s="81" t="s">
        <v>35</v>
      </c>
      <c r="P97" s="76"/>
      <c r="Q97" s="77"/>
      <c r="R97" s="78" t="str">
        <f t="shared" ref="R97" si="42">IF(AND(R95="",R94="",R96=""),"",SUM(R94:R96))</f>
        <v/>
      </c>
      <c r="S97" s="24" t="str">
        <f t="shared" ref="S97" si="43">IF(OR(S95="",S94=""),"",S95+S94)</f>
        <v/>
      </c>
      <c r="T97" s="79" t="str">
        <f t="shared" si="33"/>
        <v/>
      </c>
      <c r="U97" s="78" t="str">
        <f>IF(AND(U95="",U94="",U96=""),"",SUM(U94:U96))</f>
        <v/>
      </c>
      <c r="V97" s="79" t="str">
        <f t="shared" si="34"/>
        <v/>
      </c>
      <c r="W97" s="75"/>
      <c r="X97" s="30" t="str">
        <f>IF(OR(ISBLANK(W94),Concentration_gg=""),"",(100/(100-W94)*Concentration_gg))</f>
        <v/>
      </c>
      <c r="Y97" s="82" t="str">
        <f t="shared" si="35"/>
        <v/>
      </c>
      <c r="Z97" s="31"/>
    </row>
    <row r="98" spans="1:26" s="6" customFormat="1" x14ac:dyDescent="0.3">
      <c r="A98" s="7"/>
      <c r="B98" s="3"/>
      <c r="C98" s="128">
        <v>22</v>
      </c>
      <c r="D98" s="99"/>
      <c r="E98" s="22"/>
      <c r="F98" s="104">
        <v>0.5</v>
      </c>
      <c r="G98" s="22">
        <v>20.5</v>
      </c>
      <c r="H98" s="5"/>
      <c r="I98" s="21"/>
      <c r="J98" s="21"/>
      <c r="K98" s="21"/>
      <c r="L98" s="21"/>
      <c r="M98" s="22">
        <v>0.1</v>
      </c>
      <c r="N98" s="5"/>
      <c r="O98" s="97" t="s">
        <v>46</v>
      </c>
      <c r="P98" s="24" t="str">
        <f>IF(OR(ISBLANK(A1_sample),ISBLANK(A2_sample),A1_blank_ave=0,A2_blank_ave=0),"",(A2_sample-A1_sample)-(A2_blank_ave-A1_blank_ave))</f>
        <v/>
      </c>
      <c r="Q98" s="25" t="str">
        <f>P98</f>
        <v/>
      </c>
      <c r="R98" s="134" t="str">
        <f>IF(OR(ISBLANK(Sample_volume),Change_absorbance=""),"",(1.88853434920635*Change_absorbance/Sample_volume))</f>
        <v/>
      </c>
      <c r="S98" s="24" t="str">
        <f>IF(OR(ISBLANK(E98),Concentration_gL=""),"",Concentration_gL*((E98+G98)/E98))</f>
        <v/>
      </c>
      <c r="T98" s="28" t="str">
        <f t="shared" si="33"/>
        <v/>
      </c>
      <c r="U98" s="24" t="str">
        <f>IF(OR(ISBLANK(F98),Concentration_gL=""),"",(Concentration_gL*(G98/1000)*100*(1/(F98))))</f>
        <v/>
      </c>
      <c r="V98" s="28" t="str">
        <f t="shared" si="34"/>
        <v/>
      </c>
      <c r="W98" s="22"/>
      <c r="X98" s="30" t="str">
        <f>IF(OR(ISBLANK(W98),Concentration_gg=""),"",(100/(100-W98)*Concentration_gg))</f>
        <v/>
      </c>
      <c r="Y98" s="33" t="str">
        <f t="shared" si="35"/>
        <v/>
      </c>
      <c r="Z98" s="31"/>
    </row>
    <row r="99" spans="1:26" s="6" customFormat="1" x14ac:dyDescent="0.3">
      <c r="A99" s="7"/>
      <c r="B99" s="3"/>
      <c r="C99" s="129"/>
      <c r="D99" s="100"/>
      <c r="E99" s="95"/>
      <c r="F99" s="75"/>
      <c r="G99" s="95"/>
      <c r="H99" s="5"/>
      <c r="I99" s="75"/>
      <c r="J99" s="75"/>
      <c r="K99" s="75"/>
      <c r="L99" s="75"/>
      <c r="M99" s="75"/>
      <c r="N99" s="5"/>
      <c r="O99" s="81" t="s">
        <v>12</v>
      </c>
      <c r="P99" s="76" t="str">
        <f>IF(OR(ISBLANK(J98),ISBLANK(K98),A2_blank_ave=0,A3_blank_ave=0),"",((K98-J98)-(A3_blank_ave-A2_blank_ave)))</f>
        <v/>
      </c>
      <c r="Q99" s="77" t="str">
        <f>P99</f>
        <v/>
      </c>
      <c r="R99" s="134" t="str">
        <f>IF(OR(ISBLANK(M98),Change_absorbance=""),"",(1.9034046984127*Change_absorbance/M98))</f>
        <v/>
      </c>
      <c r="S99" s="24" t="str">
        <f>IF(OR(ISBLANK(E98),Concentration_gL=""),"",Concentration_gL*((E98+G98)/E98))</f>
        <v/>
      </c>
      <c r="T99" s="79" t="str">
        <f t="shared" si="33"/>
        <v/>
      </c>
      <c r="U99" s="24" t="str">
        <f>IF(OR(ISBLANK(F98),Concentration_gL=""),"",(Concentration_gL*(G98/1000)*100*(1/(F98))))</f>
        <v/>
      </c>
      <c r="V99" s="79" t="str">
        <f t="shared" si="34"/>
        <v/>
      </c>
      <c r="W99" s="75"/>
      <c r="X99" s="30" t="str">
        <f>IF(OR(ISBLANK(W98),Concentration_gg=""),"",(100/(100-W98)*Concentration_gg))</f>
        <v/>
      </c>
      <c r="Y99" s="80" t="str">
        <f t="shared" si="35"/>
        <v/>
      </c>
      <c r="Z99" s="31"/>
    </row>
    <row r="100" spans="1:26" s="6" customFormat="1" x14ac:dyDescent="0.3">
      <c r="A100" s="7"/>
      <c r="B100" s="3"/>
      <c r="C100" s="129"/>
      <c r="D100" s="100"/>
      <c r="E100" s="95"/>
      <c r="F100" s="75"/>
      <c r="G100" s="95"/>
      <c r="H100" s="5"/>
      <c r="I100" s="75"/>
      <c r="J100" s="75"/>
      <c r="K100" s="75"/>
      <c r="L100" s="75"/>
      <c r="M100" s="75"/>
      <c r="N100" s="5"/>
      <c r="O100" s="81" t="s">
        <v>13</v>
      </c>
      <c r="P100" s="76" t="str">
        <f>IF(OR(ISBLANK(K98),ISBLANK(L98),A2_blank_ave=0,A3_blank_ave=0),"",(L98-K98)-(A4_blank_ave-A3_blank_ave))</f>
        <v/>
      </c>
      <c r="Q100" s="77" t="str">
        <f>P100</f>
        <v/>
      </c>
      <c r="R100" s="134" t="str">
        <f>IF(OR(ISBLANK(M98),Change_absorbance=""),"",(1.91827504761905*Change_absorbance/M98))</f>
        <v/>
      </c>
      <c r="S100" s="24" t="str">
        <f>IF(OR(ISBLANK(E98),Concentration_gL=""),"",Concentration_gL*((E98+G98)/E98))</f>
        <v/>
      </c>
      <c r="T100" s="79" t="str">
        <f t="shared" si="33"/>
        <v/>
      </c>
      <c r="U100" s="24" t="str">
        <f>IF(OR(ISBLANK(F98),Concentration_gL=""),"",(Concentration_gL*(G98/1000)*100*(1/(F98))))</f>
        <v/>
      </c>
      <c r="V100" s="79" t="str">
        <f t="shared" si="34"/>
        <v/>
      </c>
      <c r="W100" s="75"/>
      <c r="X100" s="30" t="str">
        <f>IF(OR(ISBLANK(W98),Concentration_gg=""),"",(100/(100-W98)*Concentration_gg))</f>
        <v/>
      </c>
      <c r="Y100" s="80" t="str">
        <f t="shared" si="35"/>
        <v/>
      </c>
      <c r="Z100" s="31"/>
    </row>
    <row r="101" spans="1:26" s="6" customFormat="1" x14ac:dyDescent="0.3">
      <c r="A101" s="7"/>
      <c r="B101" s="3"/>
      <c r="C101" s="130"/>
      <c r="D101" s="100"/>
      <c r="E101" s="95"/>
      <c r="F101" s="75"/>
      <c r="G101" s="95"/>
      <c r="H101" s="5"/>
      <c r="I101" s="75"/>
      <c r="J101" s="75"/>
      <c r="K101" s="75"/>
      <c r="L101" s="75"/>
      <c r="M101" s="75"/>
      <c r="N101" s="5"/>
      <c r="O101" s="81" t="s">
        <v>35</v>
      </c>
      <c r="P101" s="76"/>
      <c r="Q101" s="77"/>
      <c r="R101" s="78" t="str">
        <f t="shared" ref="R101" si="44">IF(AND(R99="",R98="",R100=""),"",SUM(R98:R100))</f>
        <v/>
      </c>
      <c r="S101" s="24" t="str">
        <f t="shared" ref="S101" si="45">IF(OR(S99="",S98=""),"",S99+S98)</f>
        <v/>
      </c>
      <c r="T101" s="79" t="str">
        <f t="shared" si="33"/>
        <v/>
      </c>
      <c r="U101" s="78" t="str">
        <f>IF(AND(U99="",U98="",U100=""),"",SUM(U98:U100))</f>
        <v/>
      </c>
      <c r="V101" s="79" t="str">
        <f t="shared" si="34"/>
        <v/>
      </c>
      <c r="W101" s="75"/>
      <c r="X101" s="30" t="str">
        <f>IF(OR(ISBLANK(W98),Concentration_gg=""),"",(100/(100-W98)*Concentration_gg))</f>
        <v/>
      </c>
      <c r="Y101" s="82" t="str">
        <f t="shared" si="35"/>
        <v/>
      </c>
      <c r="Z101" s="31"/>
    </row>
    <row r="102" spans="1:26" s="6" customFormat="1" x14ac:dyDescent="0.3">
      <c r="A102" s="7"/>
      <c r="B102" s="3"/>
      <c r="C102" s="128">
        <v>23</v>
      </c>
      <c r="D102" s="99"/>
      <c r="E102" s="22"/>
      <c r="F102" s="104">
        <v>0.5</v>
      </c>
      <c r="G102" s="22">
        <v>20.5</v>
      </c>
      <c r="H102" s="5"/>
      <c r="I102" s="21"/>
      <c r="J102" s="21"/>
      <c r="K102" s="21"/>
      <c r="L102" s="21"/>
      <c r="M102" s="22">
        <v>0.1</v>
      </c>
      <c r="N102" s="5"/>
      <c r="O102" s="97" t="s">
        <v>46</v>
      </c>
      <c r="P102" s="24" t="str">
        <f>IF(OR(ISBLANK(A1_sample),ISBLANK(A2_sample),A1_blank_ave=0,A2_blank_ave=0),"",(A2_sample-A1_sample)-(A2_blank_ave-A1_blank_ave))</f>
        <v/>
      </c>
      <c r="Q102" s="25" t="str">
        <f>P102</f>
        <v/>
      </c>
      <c r="R102" s="134" t="str">
        <f>IF(OR(ISBLANK(Sample_volume),Change_absorbance=""),"",(1.88853434920635*Change_absorbance/Sample_volume))</f>
        <v/>
      </c>
      <c r="S102" s="24" t="str">
        <f>IF(OR(ISBLANK(E102),Concentration_gL=""),"",Concentration_gL*((E102+G102)/E102))</f>
        <v/>
      </c>
      <c r="T102" s="28" t="str">
        <f t="shared" si="33"/>
        <v/>
      </c>
      <c r="U102" s="24" t="str">
        <f>IF(OR(ISBLANK(F102),Concentration_gL=""),"",(Concentration_gL*(G102/1000)*100*(1/(F102))))</f>
        <v/>
      </c>
      <c r="V102" s="28" t="str">
        <f t="shared" si="34"/>
        <v/>
      </c>
      <c r="W102" s="22"/>
      <c r="X102" s="30" t="str">
        <f>IF(OR(ISBLANK(W102),Concentration_gg=""),"",(100/(100-W102)*Concentration_gg))</f>
        <v/>
      </c>
      <c r="Y102" s="33" t="str">
        <f t="shared" si="35"/>
        <v/>
      </c>
      <c r="Z102" s="31"/>
    </row>
    <row r="103" spans="1:26" s="6" customFormat="1" x14ac:dyDescent="0.3">
      <c r="A103" s="7"/>
      <c r="B103" s="3"/>
      <c r="C103" s="129"/>
      <c r="D103" s="100"/>
      <c r="E103" s="95"/>
      <c r="F103" s="75"/>
      <c r="G103" s="95"/>
      <c r="H103" s="5"/>
      <c r="I103" s="75"/>
      <c r="J103" s="75"/>
      <c r="K103" s="75"/>
      <c r="L103" s="75"/>
      <c r="M103" s="75"/>
      <c r="N103" s="5"/>
      <c r="O103" s="81" t="s">
        <v>12</v>
      </c>
      <c r="P103" s="76" t="str">
        <f>IF(OR(ISBLANK(J102),ISBLANK(K102),A2_blank_ave=0,A3_blank_ave=0),"",((K102-J102)-(A3_blank_ave-A2_blank_ave)))</f>
        <v/>
      </c>
      <c r="Q103" s="77" t="str">
        <f>P103</f>
        <v/>
      </c>
      <c r="R103" s="134" t="str">
        <f>IF(OR(ISBLANK(M102),Change_absorbance=""),"",(1.9034046984127*Change_absorbance/M102))</f>
        <v/>
      </c>
      <c r="S103" s="24" t="str">
        <f>IF(OR(ISBLANK(E102),Concentration_gL=""),"",Concentration_gL*((E102+G102)/E102))</f>
        <v/>
      </c>
      <c r="T103" s="79" t="str">
        <f t="shared" si="33"/>
        <v/>
      </c>
      <c r="U103" s="24" t="str">
        <f>IF(OR(ISBLANK(F102),Concentration_gL=""),"",(Concentration_gL*(G102/1000)*100*(1/(F102))))</f>
        <v/>
      </c>
      <c r="V103" s="79" t="str">
        <f t="shared" si="34"/>
        <v/>
      </c>
      <c r="W103" s="75"/>
      <c r="X103" s="30" t="str">
        <f>IF(OR(ISBLANK(W102),Concentration_gg=""),"",(100/(100-W102)*Concentration_gg))</f>
        <v/>
      </c>
      <c r="Y103" s="80" t="str">
        <f t="shared" si="35"/>
        <v/>
      </c>
      <c r="Z103" s="31"/>
    </row>
    <row r="104" spans="1:26" s="6" customFormat="1" x14ac:dyDescent="0.3">
      <c r="A104" s="7"/>
      <c r="B104" s="3"/>
      <c r="C104" s="129"/>
      <c r="D104" s="100"/>
      <c r="E104" s="95"/>
      <c r="F104" s="75"/>
      <c r="G104" s="95"/>
      <c r="H104" s="5"/>
      <c r="I104" s="75"/>
      <c r="J104" s="75"/>
      <c r="K104" s="75"/>
      <c r="L104" s="75"/>
      <c r="M104" s="75"/>
      <c r="N104" s="5"/>
      <c r="O104" s="81" t="s">
        <v>13</v>
      </c>
      <c r="P104" s="76" t="str">
        <f>IF(OR(ISBLANK(K102),ISBLANK(L102),A2_blank_ave=0,A3_blank_ave=0),"",(L102-K102)-(A4_blank_ave-A3_blank_ave))</f>
        <v/>
      </c>
      <c r="Q104" s="77" t="str">
        <f>P104</f>
        <v/>
      </c>
      <c r="R104" s="134" t="str">
        <f>IF(OR(ISBLANK(M102),Change_absorbance=""),"",(1.91827504761905*Change_absorbance/M102))</f>
        <v/>
      </c>
      <c r="S104" s="24" t="str">
        <f>IF(OR(ISBLANK(E102),Concentration_gL=""),"",Concentration_gL*((E102+G102)/E102))</f>
        <v/>
      </c>
      <c r="T104" s="79" t="str">
        <f t="shared" si="33"/>
        <v/>
      </c>
      <c r="U104" s="24" t="str">
        <f>IF(OR(ISBLANK(F102),Concentration_gL=""),"",(Concentration_gL*(G102/1000)*100*(1/(F102))))</f>
        <v/>
      </c>
      <c r="V104" s="79" t="str">
        <f t="shared" si="34"/>
        <v/>
      </c>
      <c r="W104" s="75"/>
      <c r="X104" s="30" t="str">
        <f>IF(OR(ISBLANK(W102),Concentration_gg=""),"",(100/(100-W102)*Concentration_gg))</f>
        <v/>
      </c>
      <c r="Y104" s="80" t="str">
        <f t="shared" si="35"/>
        <v/>
      </c>
      <c r="Z104" s="31"/>
    </row>
    <row r="105" spans="1:26" s="6" customFormat="1" x14ac:dyDescent="0.3">
      <c r="A105" s="7"/>
      <c r="B105" s="3"/>
      <c r="C105" s="130"/>
      <c r="D105" s="100"/>
      <c r="E105" s="95"/>
      <c r="F105" s="75"/>
      <c r="G105" s="95"/>
      <c r="H105" s="5"/>
      <c r="I105" s="75"/>
      <c r="J105" s="75"/>
      <c r="K105" s="75"/>
      <c r="L105" s="75"/>
      <c r="M105" s="75"/>
      <c r="N105" s="5"/>
      <c r="O105" s="81" t="s">
        <v>35</v>
      </c>
      <c r="P105" s="76"/>
      <c r="Q105" s="77"/>
      <c r="R105" s="78" t="str">
        <f t="shared" ref="R105" si="46">IF(AND(R103="",R102="",R104=""),"",SUM(R102:R104))</f>
        <v/>
      </c>
      <c r="S105" s="24" t="str">
        <f t="shared" ref="S105" si="47">IF(OR(S103="",S102=""),"",S103+S102)</f>
        <v/>
      </c>
      <c r="T105" s="79" t="str">
        <f t="shared" si="33"/>
        <v/>
      </c>
      <c r="U105" s="78" t="str">
        <f>IF(AND(U103="",U102="",U104=""),"",SUM(U102:U104))</f>
        <v/>
      </c>
      <c r="V105" s="79" t="str">
        <f t="shared" si="34"/>
        <v/>
      </c>
      <c r="W105" s="75"/>
      <c r="X105" s="30" t="str">
        <f>IF(OR(ISBLANK(W102),Concentration_gg=""),"",(100/(100-W102)*Concentration_gg))</f>
        <v/>
      </c>
      <c r="Y105" s="82" t="str">
        <f t="shared" si="35"/>
        <v/>
      </c>
      <c r="Z105" s="31"/>
    </row>
    <row r="106" spans="1:26" s="6" customFormat="1" x14ac:dyDescent="0.3">
      <c r="A106" s="7"/>
      <c r="B106" s="3"/>
      <c r="C106" s="128">
        <v>24</v>
      </c>
      <c r="D106" s="99"/>
      <c r="E106" s="22"/>
      <c r="F106" s="104">
        <v>0.5</v>
      </c>
      <c r="G106" s="22">
        <v>20.5</v>
      </c>
      <c r="H106" s="5"/>
      <c r="I106" s="21"/>
      <c r="J106" s="21"/>
      <c r="K106" s="21"/>
      <c r="L106" s="21"/>
      <c r="M106" s="22">
        <v>0.1</v>
      </c>
      <c r="N106" s="5"/>
      <c r="O106" s="97" t="s">
        <v>46</v>
      </c>
      <c r="P106" s="24" t="str">
        <f>IF(OR(ISBLANK(A1_sample),ISBLANK(A2_sample),A1_blank_ave=0,A2_blank_ave=0),"",(A2_sample-A1_sample)-(A2_blank_ave-A1_blank_ave))</f>
        <v/>
      </c>
      <c r="Q106" s="25" t="str">
        <f>P106</f>
        <v/>
      </c>
      <c r="R106" s="134" t="str">
        <f>IF(OR(ISBLANK(Sample_volume),Change_absorbance=""),"",(1.88853434920635*Change_absorbance/Sample_volume))</f>
        <v/>
      </c>
      <c r="S106" s="24" t="str">
        <f>IF(OR(ISBLANK(E106),Concentration_gL=""),"",Concentration_gL*((E106+G106)/E106))</f>
        <v/>
      </c>
      <c r="T106" s="28" t="str">
        <f t="shared" si="33"/>
        <v/>
      </c>
      <c r="U106" s="24" t="str">
        <f>IF(OR(ISBLANK(F106),Concentration_gL=""),"",(Concentration_gL*(G106/1000)*100*(1/(F106))))</f>
        <v/>
      </c>
      <c r="V106" s="28" t="str">
        <f t="shared" si="34"/>
        <v/>
      </c>
      <c r="W106" s="22"/>
      <c r="X106" s="30" t="str">
        <f>IF(OR(ISBLANK(W106),Concentration_gg=""),"",(100/(100-W106)*Concentration_gg))</f>
        <v/>
      </c>
      <c r="Y106" s="33" t="str">
        <f t="shared" si="35"/>
        <v/>
      </c>
      <c r="Z106" s="31"/>
    </row>
    <row r="107" spans="1:26" s="6" customFormat="1" x14ac:dyDescent="0.3">
      <c r="A107" s="7"/>
      <c r="B107" s="3"/>
      <c r="C107" s="129"/>
      <c r="D107" s="100"/>
      <c r="E107" s="95"/>
      <c r="F107" s="75"/>
      <c r="G107" s="95"/>
      <c r="H107" s="5"/>
      <c r="I107" s="75"/>
      <c r="J107" s="75"/>
      <c r="K107" s="75"/>
      <c r="L107" s="75"/>
      <c r="M107" s="75"/>
      <c r="N107" s="5"/>
      <c r="O107" s="81" t="s">
        <v>12</v>
      </c>
      <c r="P107" s="76" t="str">
        <f>IF(OR(ISBLANK(J106),ISBLANK(K106),A2_blank_ave=0,A3_blank_ave=0),"",((K106-J106)-(A3_blank_ave-A2_blank_ave)))</f>
        <v/>
      </c>
      <c r="Q107" s="77" t="str">
        <f>P107</f>
        <v/>
      </c>
      <c r="R107" s="134" t="str">
        <f>IF(OR(ISBLANK(M106),Change_absorbance=""),"",(1.9034046984127*Change_absorbance/M106))</f>
        <v/>
      </c>
      <c r="S107" s="24" t="str">
        <f>IF(OR(ISBLANK(E106),Concentration_gL=""),"",Concentration_gL*((E106+G106)/E106))</f>
        <v/>
      </c>
      <c r="T107" s="79" t="str">
        <f t="shared" si="33"/>
        <v/>
      </c>
      <c r="U107" s="24" t="str">
        <f>IF(OR(ISBLANK(F106),Concentration_gL=""),"",(Concentration_gL*(G106/1000)*100*(1/(F106))))</f>
        <v/>
      </c>
      <c r="V107" s="79" t="str">
        <f t="shared" si="34"/>
        <v/>
      </c>
      <c r="W107" s="75"/>
      <c r="X107" s="30" t="str">
        <f>IF(OR(ISBLANK(W106),Concentration_gg=""),"",(100/(100-W106)*Concentration_gg))</f>
        <v/>
      </c>
      <c r="Y107" s="80" t="str">
        <f t="shared" si="35"/>
        <v/>
      </c>
      <c r="Z107" s="31"/>
    </row>
    <row r="108" spans="1:26" s="6" customFormat="1" x14ac:dyDescent="0.3">
      <c r="A108" s="7"/>
      <c r="B108" s="3"/>
      <c r="C108" s="129"/>
      <c r="D108" s="100"/>
      <c r="E108" s="95"/>
      <c r="F108" s="75"/>
      <c r="G108" s="95"/>
      <c r="H108" s="5"/>
      <c r="I108" s="75"/>
      <c r="J108" s="75"/>
      <c r="K108" s="75"/>
      <c r="L108" s="75"/>
      <c r="M108" s="75"/>
      <c r="N108" s="5"/>
      <c r="O108" s="81" t="s">
        <v>13</v>
      </c>
      <c r="P108" s="76" t="str">
        <f>IF(OR(ISBLANK(K106),ISBLANK(L106),A2_blank_ave=0,A3_blank_ave=0),"",(L106-K106)-(A4_blank_ave-A3_blank_ave))</f>
        <v/>
      </c>
      <c r="Q108" s="77" t="str">
        <f>P108</f>
        <v/>
      </c>
      <c r="R108" s="134" t="str">
        <f>IF(OR(ISBLANK(M106),Change_absorbance=""),"",(1.91827504761905*Change_absorbance/M106))</f>
        <v/>
      </c>
      <c r="S108" s="24" t="str">
        <f>IF(OR(ISBLANK(E106),Concentration_gL=""),"",Concentration_gL*((E106+G106)/E106))</f>
        <v/>
      </c>
      <c r="T108" s="79" t="str">
        <f t="shared" si="33"/>
        <v/>
      </c>
      <c r="U108" s="24" t="str">
        <f>IF(OR(ISBLANK(F106),Concentration_gL=""),"",(Concentration_gL*(G106/1000)*100*(1/(F106))))</f>
        <v/>
      </c>
      <c r="V108" s="79" t="str">
        <f t="shared" si="34"/>
        <v/>
      </c>
      <c r="W108" s="75"/>
      <c r="X108" s="30" t="str">
        <f>IF(OR(ISBLANK(W106),Concentration_gg=""),"",(100/(100-W106)*Concentration_gg))</f>
        <v/>
      </c>
      <c r="Y108" s="80" t="str">
        <f t="shared" si="35"/>
        <v/>
      </c>
      <c r="Z108" s="31"/>
    </row>
    <row r="109" spans="1:26" s="6" customFormat="1" x14ac:dyDescent="0.3">
      <c r="A109" s="7"/>
      <c r="B109" s="3"/>
      <c r="C109" s="130"/>
      <c r="D109" s="100"/>
      <c r="E109" s="95"/>
      <c r="F109" s="75"/>
      <c r="G109" s="95"/>
      <c r="H109" s="5"/>
      <c r="I109" s="75"/>
      <c r="J109" s="75"/>
      <c r="K109" s="75"/>
      <c r="L109" s="75"/>
      <c r="M109" s="75"/>
      <c r="N109" s="5"/>
      <c r="O109" s="81" t="s">
        <v>35</v>
      </c>
      <c r="P109" s="76"/>
      <c r="Q109" s="77"/>
      <c r="R109" s="78" t="str">
        <f t="shared" ref="R109" si="48">IF(AND(R107="",R106="",R108=""),"",SUM(R106:R108))</f>
        <v/>
      </c>
      <c r="S109" s="24" t="str">
        <f t="shared" ref="S109" si="49">IF(OR(S107="",S106=""),"",S107+S106)</f>
        <v/>
      </c>
      <c r="T109" s="79" t="str">
        <f t="shared" si="33"/>
        <v/>
      </c>
      <c r="U109" s="78" t="str">
        <f>IF(AND(U107="",U106="",U108=""),"",SUM(U106:U108))</f>
        <v/>
      </c>
      <c r="V109" s="79" t="str">
        <f t="shared" si="34"/>
        <v/>
      </c>
      <c r="W109" s="75"/>
      <c r="X109" s="30" t="str">
        <f>IF(OR(ISBLANK(W106),Concentration_gg=""),"",(100/(100-W106)*Concentration_gg))</f>
        <v/>
      </c>
      <c r="Y109" s="82" t="str">
        <f t="shared" si="35"/>
        <v/>
      </c>
      <c r="Z109" s="31"/>
    </row>
    <row r="110" spans="1:26" s="6" customFormat="1" x14ac:dyDescent="0.3">
      <c r="A110" s="7"/>
      <c r="B110" s="3"/>
      <c r="C110" s="128">
        <v>25</v>
      </c>
      <c r="D110" s="99"/>
      <c r="E110" s="22"/>
      <c r="F110" s="104">
        <v>0.5</v>
      </c>
      <c r="G110" s="22">
        <v>20.5</v>
      </c>
      <c r="H110" s="5"/>
      <c r="I110" s="21"/>
      <c r="J110" s="21"/>
      <c r="K110" s="21"/>
      <c r="L110" s="21"/>
      <c r="M110" s="22">
        <v>0.1</v>
      </c>
      <c r="N110" s="5"/>
      <c r="O110" s="97" t="s">
        <v>46</v>
      </c>
      <c r="P110" s="24" t="str">
        <f>IF(OR(ISBLANK(A1_sample),ISBLANK(A2_sample),A1_blank_ave=0,A2_blank_ave=0),"",(A2_sample-A1_sample)-(A2_blank_ave-A1_blank_ave))</f>
        <v/>
      </c>
      <c r="Q110" s="25" t="str">
        <f>P110</f>
        <v/>
      </c>
      <c r="R110" s="134" t="str">
        <f>IF(OR(ISBLANK(Sample_volume),Change_absorbance=""),"",(1.88853434920635*Change_absorbance/Sample_volume))</f>
        <v/>
      </c>
      <c r="S110" s="24" t="str">
        <f>IF(OR(ISBLANK(E110),Concentration_gL=""),"",Concentration_gL*((E110+G110)/E110))</f>
        <v/>
      </c>
      <c r="T110" s="28" t="str">
        <f t="shared" si="33"/>
        <v/>
      </c>
      <c r="U110" s="24" t="str">
        <f>IF(OR(ISBLANK(F110),Concentration_gL=""),"",(Concentration_gL*(G110/1000)*100*(1/(F110))))</f>
        <v/>
      </c>
      <c r="V110" s="28" t="str">
        <f t="shared" si="34"/>
        <v/>
      </c>
      <c r="W110" s="22"/>
      <c r="X110" s="30" t="str">
        <f>IF(OR(ISBLANK(W110),Concentration_gg=""),"",(100/(100-W110)*Concentration_gg))</f>
        <v/>
      </c>
      <c r="Y110" s="33" t="str">
        <f t="shared" si="35"/>
        <v/>
      </c>
      <c r="Z110" s="31"/>
    </row>
    <row r="111" spans="1:26" s="6" customFormat="1" x14ac:dyDescent="0.3">
      <c r="A111" s="7"/>
      <c r="B111" s="3"/>
      <c r="C111" s="129"/>
      <c r="D111" s="100"/>
      <c r="E111" s="95"/>
      <c r="F111" s="75"/>
      <c r="G111" s="95"/>
      <c r="H111" s="5"/>
      <c r="I111" s="75"/>
      <c r="J111" s="75"/>
      <c r="K111" s="75"/>
      <c r="L111" s="75"/>
      <c r="M111" s="75"/>
      <c r="N111" s="5"/>
      <c r="O111" s="81" t="s">
        <v>12</v>
      </c>
      <c r="P111" s="76" t="str">
        <f>IF(OR(ISBLANK(J110),ISBLANK(K110),A2_blank_ave=0,A3_blank_ave=0),"",((K110-J110)-(A3_blank_ave-A2_blank_ave)))</f>
        <v/>
      </c>
      <c r="Q111" s="77" t="str">
        <f>P111</f>
        <v/>
      </c>
      <c r="R111" s="134" t="str">
        <f>IF(OR(ISBLANK(M110),Change_absorbance=""),"",(1.9034046984127*Change_absorbance/M110))</f>
        <v/>
      </c>
      <c r="S111" s="24" t="str">
        <f>IF(OR(ISBLANK(E110),Concentration_gL=""),"",Concentration_gL*((E110+G110)/E110))</f>
        <v/>
      </c>
      <c r="T111" s="79" t="str">
        <f t="shared" si="33"/>
        <v/>
      </c>
      <c r="U111" s="24" t="str">
        <f>IF(OR(ISBLANK(F110),Concentration_gL=""),"",(Concentration_gL*(G110/1000)*100*(1/(F110))))</f>
        <v/>
      </c>
      <c r="V111" s="79" t="str">
        <f t="shared" si="34"/>
        <v/>
      </c>
      <c r="W111" s="75"/>
      <c r="X111" s="30" t="str">
        <f>IF(OR(ISBLANK(W110),Concentration_gg=""),"",(100/(100-W110)*Concentration_gg))</f>
        <v/>
      </c>
      <c r="Y111" s="80" t="str">
        <f t="shared" si="35"/>
        <v/>
      </c>
      <c r="Z111" s="31"/>
    </row>
    <row r="112" spans="1:26" s="6" customFormat="1" x14ac:dyDescent="0.3">
      <c r="A112" s="7"/>
      <c r="B112" s="3"/>
      <c r="C112" s="129"/>
      <c r="D112" s="100"/>
      <c r="E112" s="95"/>
      <c r="F112" s="75"/>
      <c r="G112" s="95"/>
      <c r="H112" s="5"/>
      <c r="I112" s="75"/>
      <c r="J112" s="75"/>
      <c r="K112" s="75"/>
      <c r="L112" s="75"/>
      <c r="M112" s="75"/>
      <c r="N112" s="5"/>
      <c r="O112" s="81" t="s">
        <v>13</v>
      </c>
      <c r="P112" s="76" t="str">
        <f>IF(OR(ISBLANK(K110),ISBLANK(L110),A2_blank_ave=0,A3_blank_ave=0),"",(L110-K110)-(A4_blank_ave-A3_blank_ave))</f>
        <v/>
      </c>
      <c r="Q112" s="77" t="str">
        <f>P112</f>
        <v/>
      </c>
      <c r="R112" s="134" t="str">
        <f>IF(OR(ISBLANK(M110),Change_absorbance=""),"",(1.91827504761905*Change_absorbance/M110))</f>
        <v/>
      </c>
      <c r="S112" s="24" t="str">
        <f>IF(OR(ISBLANK(E110),Concentration_gL=""),"",Concentration_gL*((E110+G110)/E110))</f>
        <v/>
      </c>
      <c r="T112" s="79" t="str">
        <f t="shared" si="33"/>
        <v/>
      </c>
      <c r="U112" s="24" t="str">
        <f>IF(OR(ISBLANK(F110),Concentration_gL=""),"",(Concentration_gL*(G110/1000)*100*(1/(F110))))</f>
        <v/>
      </c>
      <c r="V112" s="79" t="str">
        <f t="shared" si="34"/>
        <v/>
      </c>
      <c r="W112" s="75"/>
      <c r="X112" s="30" t="str">
        <f>IF(OR(ISBLANK(W110),Concentration_gg=""),"",(100/(100-W110)*Concentration_gg))</f>
        <v/>
      </c>
      <c r="Y112" s="80" t="str">
        <f t="shared" si="35"/>
        <v/>
      </c>
      <c r="Z112" s="31"/>
    </row>
    <row r="113" spans="1:26" s="6" customFormat="1" x14ac:dyDescent="0.3">
      <c r="A113" s="7"/>
      <c r="B113" s="3"/>
      <c r="C113" s="130"/>
      <c r="D113" s="100"/>
      <c r="E113" s="95"/>
      <c r="F113" s="75"/>
      <c r="G113" s="95"/>
      <c r="H113" s="5"/>
      <c r="I113" s="75"/>
      <c r="J113" s="75"/>
      <c r="K113" s="75"/>
      <c r="L113" s="75"/>
      <c r="M113" s="75"/>
      <c r="N113" s="5"/>
      <c r="O113" s="81" t="s">
        <v>35</v>
      </c>
      <c r="P113" s="76"/>
      <c r="Q113" s="77"/>
      <c r="R113" s="78" t="str">
        <f t="shared" ref="R113" si="50">IF(AND(R111="",R110="",R112=""),"",SUM(R110:R112))</f>
        <v/>
      </c>
      <c r="S113" s="24" t="str">
        <f t="shared" ref="S113" si="51">IF(OR(S111="",S110=""),"",S111+S110)</f>
        <v/>
      </c>
      <c r="T113" s="79" t="str">
        <f t="shared" si="33"/>
        <v/>
      </c>
      <c r="U113" s="78" t="str">
        <f>IF(AND(U111="",U110="",U112=""),"",SUM(U110:U112))</f>
        <v/>
      </c>
      <c r="V113" s="79" t="str">
        <f t="shared" si="34"/>
        <v/>
      </c>
      <c r="W113" s="75"/>
      <c r="X113" s="30" t="str">
        <f>IF(OR(ISBLANK(W110),Concentration_gg=""),"",(100/(100-W110)*Concentration_gg))</f>
        <v/>
      </c>
      <c r="Y113" s="82" t="str">
        <f t="shared" si="35"/>
        <v/>
      </c>
      <c r="Z113" s="31"/>
    </row>
    <row r="114" spans="1:26" s="6" customFormat="1" x14ac:dyDescent="0.3">
      <c r="A114" s="7"/>
      <c r="B114" s="3"/>
      <c r="C114" s="128">
        <v>26</v>
      </c>
      <c r="D114" s="99"/>
      <c r="E114" s="22"/>
      <c r="F114" s="104">
        <v>0.5</v>
      </c>
      <c r="G114" s="22">
        <v>20.5</v>
      </c>
      <c r="H114" s="5"/>
      <c r="I114" s="21"/>
      <c r="J114" s="21"/>
      <c r="K114" s="21"/>
      <c r="L114" s="21"/>
      <c r="M114" s="22">
        <v>0.1</v>
      </c>
      <c r="N114" s="5"/>
      <c r="O114" s="97" t="s">
        <v>46</v>
      </c>
      <c r="P114" s="24" t="str">
        <f>IF(OR(ISBLANK(A1_sample),ISBLANK(A2_sample),A1_blank_ave=0,A2_blank_ave=0),"",(A2_sample-A1_sample)-(A2_blank_ave-A1_blank_ave))</f>
        <v/>
      </c>
      <c r="Q114" s="25" t="str">
        <f>P114</f>
        <v/>
      </c>
      <c r="R114" s="134" t="str">
        <f>IF(OR(ISBLANK(Sample_volume),Change_absorbance=""),"",(1.88853434920635*Change_absorbance/Sample_volume))</f>
        <v/>
      </c>
      <c r="S114" s="24" t="str">
        <f>IF(OR(ISBLANK(E114),Concentration_gL=""),"",Concentration_gL*((E114+G114)/E114))</f>
        <v/>
      </c>
      <c r="T114" s="28" t="str">
        <f t="shared" si="33"/>
        <v/>
      </c>
      <c r="U114" s="24" t="str">
        <f>IF(OR(ISBLANK(F114),Concentration_gL=""),"",(Concentration_gL*(G114/1000)*100*(1/(F114))))</f>
        <v/>
      </c>
      <c r="V114" s="28" t="str">
        <f t="shared" si="34"/>
        <v/>
      </c>
      <c r="W114" s="22"/>
      <c r="X114" s="30" t="str">
        <f>IF(OR(ISBLANK(W114),Concentration_gg=""),"",(100/(100-W114)*Concentration_gg))</f>
        <v/>
      </c>
      <c r="Y114" s="33" t="str">
        <f t="shared" si="35"/>
        <v/>
      </c>
      <c r="Z114" s="31"/>
    </row>
    <row r="115" spans="1:26" s="6" customFormat="1" x14ac:dyDescent="0.3">
      <c r="A115" s="7"/>
      <c r="B115" s="3"/>
      <c r="C115" s="129"/>
      <c r="D115" s="100"/>
      <c r="E115" s="95"/>
      <c r="F115" s="75"/>
      <c r="G115" s="95"/>
      <c r="H115" s="5"/>
      <c r="I115" s="75"/>
      <c r="J115" s="75"/>
      <c r="K115" s="75"/>
      <c r="L115" s="75"/>
      <c r="M115" s="75"/>
      <c r="N115" s="5"/>
      <c r="O115" s="81" t="s">
        <v>12</v>
      </c>
      <c r="P115" s="76" t="str">
        <f>IF(OR(ISBLANK(J114),ISBLANK(K114),A2_blank_ave=0,A3_blank_ave=0),"",((K114-J114)-(A3_blank_ave-A2_blank_ave)))</f>
        <v/>
      </c>
      <c r="Q115" s="77" t="str">
        <f>P115</f>
        <v/>
      </c>
      <c r="R115" s="134" t="str">
        <f>IF(OR(ISBLANK(M114),Change_absorbance=""),"",(1.9034046984127*Change_absorbance/M114))</f>
        <v/>
      </c>
      <c r="S115" s="24" t="str">
        <f>IF(OR(ISBLANK(E114),Concentration_gL=""),"",Concentration_gL*((E114+G114)/E114))</f>
        <v/>
      </c>
      <c r="T115" s="79" t="str">
        <f t="shared" si="33"/>
        <v/>
      </c>
      <c r="U115" s="24" t="str">
        <f>IF(OR(ISBLANK(F114),Concentration_gL=""),"",(Concentration_gL*(G114/1000)*100*(1/(F114))))</f>
        <v/>
      </c>
      <c r="V115" s="79" t="str">
        <f t="shared" si="34"/>
        <v/>
      </c>
      <c r="W115" s="75"/>
      <c r="X115" s="30" t="str">
        <f>IF(OR(ISBLANK(W114),Concentration_gg=""),"",(100/(100-W114)*Concentration_gg))</f>
        <v/>
      </c>
      <c r="Y115" s="80" t="str">
        <f t="shared" si="35"/>
        <v/>
      </c>
      <c r="Z115" s="31"/>
    </row>
    <row r="116" spans="1:26" s="6" customFormat="1" x14ac:dyDescent="0.3">
      <c r="A116" s="7"/>
      <c r="B116" s="3"/>
      <c r="C116" s="129"/>
      <c r="D116" s="100"/>
      <c r="E116" s="95"/>
      <c r="F116" s="75"/>
      <c r="G116" s="95"/>
      <c r="H116" s="5"/>
      <c r="I116" s="75"/>
      <c r="J116" s="75"/>
      <c r="K116" s="75"/>
      <c r="L116" s="75"/>
      <c r="M116" s="75"/>
      <c r="N116" s="5"/>
      <c r="O116" s="81" t="s">
        <v>13</v>
      </c>
      <c r="P116" s="76" t="str">
        <f>IF(OR(ISBLANK(K114),ISBLANK(L114),A2_blank_ave=0,A3_blank_ave=0),"",(L114-K114)-(A4_blank_ave-A3_blank_ave))</f>
        <v/>
      </c>
      <c r="Q116" s="77" t="str">
        <f>P116</f>
        <v/>
      </c>
      <c r="R116" s="134" t="str">
        <f>IF(OR(ISBLANK(M114),Change_absorbance=""),"",(1.91827504761905*Change_absorbance/M114))</f>
        <v/>
      </c>
      <c r="S116" s="24" t="str">
        <f>IF(OR(ISBLANK(E114),Concentration_gL=""),"",Concentration_gL*((E114+G114)/E114))</f>
        <v/>
      </c>
      <c r="T116" s="79" t="str">
        <f t="shared" si="33"/>
        <v/>
      </c>
      <c r="U116" s="24" t="str">
        <f>IF(OR(ISBLANK(F114),Concentration_gL=""),"",(Concentration_gL*(G114/1000)*100*(1/(F114))))</f>
        <v/>
      </c>
      <c r="V116" s="79" t="str">
        <f t="shared" si="34"/>
        <v/>
      </c>
      <c r="W116" s="75"/>
      <c r="X116" s="30" t="str">
        <f>IF(OR(ISBLANK(W114),Concentration_gg=""),"",(100/(100-W114)*Concentration_gg))</f>
        <v/>
      </c>
      <c r="Y116" s="80" t="str">
        <f t="shared" si="35"/>
        <v/>
      </c>
      <c r="Z116" s="31"/>
    </row>
    <row r="117" spans="1:26" s="6" customFormat="1" x14ac:dyDescent="0.3">
      <c r="A117" s="7"/>
      <c r="B117" s="3"/>
      <c r="C117" s="130"/>
      <c r="D117" s="100"/>
      <c r="E117" s="95"/>
      <c r="F117" s="75"/>
      <c r="G117" s="95"/>
      <c r="H117" s="5"/>
      <c r="I117" s="75"/>
      <c r="J117" s="75"/>
      <c r="K117" s="75"/>
      <c r="L117" s="75"/>
      <c r="M117" s="75"/>
      <c r="N117" s="5"/>
      <c r="O117" s="81" t="s">
        <v>35</v>
      </c>
      <c r="P117" s="76"/>
      <c r="Q117" s="77"/>
      <c r="R117" s="78" t="str">
        <f t="shared" ref="R117" si="52">IF(AND(R115="",R114="",R116=""),"",SUM(R114:R116))</f>
        <v/>
      </c>
      <c r="S117" s="24" t="str">
        <f t="shared" ref="S117" si="53">IF(OR(S115="",S114=""),"",S115+S114)</f>
        <v/>
      </c>
      <c r="T117" s="79" t="str">
        <f t="shared" si="33"/>
        <v/>
      </c>
      <c r="U117" s="78" t="str">
        <f>IF(AND(U115="",U114="",U116=""),"",SUM(U114:U116))</f>
        <v/>
      </c>
      <c r="V117" s="79" t="str">
        <f t="shared" si="34"/>
        <v/>
      </c>
      <c r="W117" s="75"/>
      <c r="X117" s="30" t="str">
        <f>IF(OR(ISBLANK(W114),Concentration_gg=""),"",(100/(100-W114)*Concentration_gg))</f>
        <v/>
      </c>
      <c r="Y117" s="82" t="str">
        <f t="shared" si="35"/>
        <v/>
      </c>
      <c r="Z117" s="31"/>
    </row>
    <row r="118" spans="1:26" s="6" customFormat="1" x14ac:dyDescent="0.3">
      <c r="A118" s="7"/>
      <c r="B118" s="3"/>
      <c r="C118" s="128">
        <v>27</v>
      </c>
      <c r="D118" s="99"/>
      <c r="E118" s="22"/>
      <c r="F118" s="104">
        <v>0.5</v>
      </c>
      <c r="G118" s="22">
        <v>20.5</v>
      </c>
      <c r="H118" s="5"/>
      <c r="I118" s="21"/>
      <c r="J118" s="21"/>
      <c r="K118" s="21"/>
      <c r="L118" s="21"/>
      <c r="M118" s="22">
        <v>0.1</v>
      </c>
      <c r="N118" s="5"/>
      <c r="O118" s="97" t="s">
        <v>46</v>
      </c>
      <c r="P118" s="24" t="str">
        <f>IF(OR(ISBLANK(A1_sample),ISBLANK(A2_sample),A1_blank_ave=0,A2_blank_ave=0),"",(A2_sample-A1_sample)-(A2_blank_ave-A1_blank_ave))</f>
        <v/>
      </c>
      <c r="Q118" s="25" t="str">
        <f>P118</f>
        <v/>
      </c>
      <c r="R118" s="134" t="str">
        <f>IF(OR(ISBLANK(Sample_volume),Change_absorbance=""),"",(1.88853434920635*Change_absorbance/Sample_volume))</f>
        <v/>
      </c>
      <c r="S118" s="24" t="str">
        <f>IF(OR(ISBLANK(E118),Concentration_gL=""),"",Concentration_gL*((E118+G118)/E118))</f>
        <v/>
      </c>
      <c r="T118" s="28" t="str">
        <f t="shared" si="33"/>
        <v/>
      </c>
      <c r="U118" s="24" t="str">
        <f>IF(OR(ISBLANK(F118),Concentration_gL=""),"",(Concentration_gL*(G118/1000)*100*(1/(F118))))</f>
        <v/>
      </c>
      <c r="V118" s="28" t="str">
        <f t="shared" si="34"/>
        <v/>
      </c>
      <c r="W118" s="22"/>
      <c r="X118" s="30" t="str">
        <f>IF(OR(ISBLANK(W118),Concentration_gg=""),"",(100/(100-W118)*Concentration_gg))</f>
        <v/>
      </c>
      <c r="Y118" s="33" t="str">
        <f t="shared" si="35"/>
        <v/>
      </c>
      <c r="Z118" s="31"/>
    </row>
    <row r="119" spans="1:26" s="6" customFormat="1" x14ac:dyDescent="0.3">
      <c r="A119" s="7"/>
      <c r="B119" s="3"/>
      <c r="C119" s="129"/>
      <c r="D119" s="100"/>
      <c r="E119" s="95"/>
      <c r="F119" s="75"/>
      <c r="G119" s="95"/>
      <c r="H119" s="5"/>
      <c r="I119" s="75"/>
      <c r="J119" s="75"/>
      <c r="K119" s="75"/>
      <c r="L119" s="75"/>
      <c r="M119" s="75"/>
      <c r="N119" s="5"/>
      <c r="O119" s="81" t="s">
        <v>12</v>
      </c>
      <c r="P119" s="76" t="str">
        <f>IF(OR(ISBLANK(J118),ISBLANK(K118),A2_blank_ave=0,A3_blank_ave=0),"",((K118-J118)-(A3_blank_ave-A2_blank_ave)))</f>
        <v/>
      </c>
      <c r="Q119" s="77" t="str">
        <f>P119</f>
        <v/>
      </c>
      <c r="R119" s="134" t="str">
        <f>IF(OR(ISBLANK(M118),Change_absorbance=""),"",(1.9034046984127*Change_absorbance/M118))</f>
        <v/>
      </c>
      <c r="S119" s="24" t="str">
        <f>IF(OR(ISBLANK(E118),Concentration_gL=""),"",Concentration_gL*((E118+G118)/E118))</f>
        <v/>
      </c>
      <c r="T119" s="79" t="str">
        <f t="shared" si="33"/>
        <v/>
      </c>
      <c r="U119" s="24" t="str">
        <f>IF(OR(ISBLANK(F118),Concentration_gL=""),"",(Concentration_gL*(G118/1000)*100*(1/(F118))))</f>
        <v/>
      </c>
      <c r="V119" s="79" t="str">
        <f t="shared" si="34"/>
        <v/>
      </c>
      <c r="W119" s="75"/>
      <c r="X119" s="30" t="str">
        <f>IF(OR(ISBLANK(W118),Concentration_gg=""),"",(100/(100-W118)*Concentration_gg))</f>
        <v/>
      </c>
      <c r="Y119" s="80" t="str">
        <f t="shared" si="35"/>
        <v/>
      </c>
      <c r="Z119" s="31"/>
    </row>
    <row r="120" spans="1:26" s="6" customFormat="1" x14ac:dyDescent="0.3">
      <c r="A120" s="7"/>
      <c r="B120" s="3"/>
      <c r="C120" s="129"/>
      <c r="D120" s="100"/>
      <c r="E120" s="95"/>
      <c r="F120" s="75"/>
      <c r="G120" s="95"/>
      <c r="H120" s="5"/>
      <c r="I120" s="75"/>
      <c r="J120" s="75"/>
      <c r="K120" s="75"/>
      <c r="L120" s="75"/>
      <c r="M120" s="75"/>
      <c r="N120" s="5"/>
      <c r="O120" s="81" t="s">
        <v>13</v>
      </c>
      <c r="P120" s="76" t="str">
        <f>IF(OR(ISBLANK(K118),ISBLANK(L118),A2_blank_ave=0,A3_blank_ave=0),"",(L118-K118)-(A4_blank_ave-A3_blank_ave))</f>
        <v/>
      </c>
      <c r="Q120" s="77" t="str">
        <f>P120</f>
        <v/>
      </c>
      <c r="R120" s="134" t="str">
        <f>IF(OR(ISBLANK(M118),Change_absorbance=""),"",(1.91827504761905*Change_absorbance/M118))</f>
        <v/>
      </c>
      <c r="S120" s="24" t="str">
        <f>IF(OR(ISBLANK(E118),Concentration_gL=""),"",Concentration_gL*((E118+G118)/E118))</f>
        <v/>
      </c>
      <c r="T120" s="79" t="str">
        <f t="shared" si="33"/>
        <v/>
      </c>
      <c r="U120" s="24" t="str">
        <f>IF(OR(ISBLANK(F118),Concentration_gL=""),"",(Concentration_gL*(G118/1000)*100*(1/(F118))))</f>
        <v/>
      </c>
      <c r="V120" s="79" t="str">
        <f t="shared" si="34"/>
        <v/>
      </c>
      <c r="W120" s="75"/>
      <c r="X120" s="30" t="str">
        <f>IF(OR(ISBLANK(W118),Concentration_gg=""),"",(100/(100-W118)*Concentration_gg))</f>
        <v/>
      </c>
      <c r="Y120" s="80" t="str">
        <f t="shared" si="35"/>
        <v/>
      </c>
      <c r="Z120" s="31"/>
    </row>
    <row r="121" spans="1:26" s="6" customFormat="1" x14ac:dyDescent="0.3">
      <c r="A121" s="7"/>
      <c r="B121" s="3"/>
      <c r="C121" s="130"/>
      <c r="D121" s="100"/>
      <c r="E121" s="95"/>
      <c r="F121" s="75"/>
      <c r="G121" s="95"/>
      <c r="H121" s="5"/>
      <c r="I121" s="75"/>
      <c r="J121" s="75"/>
      <c r="K121" s="75"/>
      <c r="L121" s="75"/>
      <c r="M121" s="75"/>
      <c r="N121" s="5"/>
      <c r="O121" s="81" t="s">
        <v>35</v>
      </c>
      <c r="P121" s="76"/>
      <c r="Q121" s="77"/>
      <c r="R121" s="78" t="str">
        <f t="shared" ref="R121" si="54">IF(AND(R119="",R118="",R120=""),"",SUM(R118:R120))</f>
        <v/>
      </c>
      <c r="S121" s="24" t="str">
        <f t="shared" ref="S121" si="55">IF(OR(S119="",S118=""),"",S119+S118)</f>
        <v/>
      </c>
      <c r="T121" s="79" t="str">
        <f t="shared" si="33"/>
        <v/>
      </c>
      <c r="U121" s="78" t="str">
        <f>IF(AND(U119="",U118="",U120=""),"",SUM(U118:U120))</f>
        <v/>
      </c>
      <c r="V121" s="79" t="str">
        <f t="shared" si="34"/>
        <v/>
      </c>
      <c r="W121" s="75"/>
      <c r="X121" s="30" t="str">
        <f>IF(OR(ISBLANK(W118),Concentration_gg=""),"",(100/(100-W118)*Concentration_gg))</f>
        <v/>
      </c>
      <c r="Y121" s="82" t="str">
        <f t="shared" si="35"/>
        <v/>
      </c>
      <c r="Z121" s="31"/>
    </row>
    <row r="122" spans="1:26" s="6" customFormat="1" x14ac:dyDescent="0.3">
      <c r="A122" s="7"/>
      <c r="B122" s="3"/>
      <c r="C122" s="128">
        <v>28</v>
      </c>
      <c r="D122" s="99"/>
      <c r="E122" s="22"/>
      <c r="F122" s="104">
        <v>0.5</v>
      </c>
      <c r="G122" s="22">
        <v>20.5</v>
      </c>
      <c r="H122" s="5"/>
      <c r="I122" s="21"/>
      <c r="J122" s="21"/>
      <c r="K122" s="21"/>
      <c r="L122" s="21"/>
      <c r="M122" s="22">
        <v>0.1</v>
      </c>
      <c r="N122" s="5"/>
      <c r="O122" s="97" t="s">
        <v>46</v>
      </c>
      <c r="P122" s="24" t="str">
        <f>IF(OR(ISBLANK(A1_sample),ISBLANK(A2_sample),A1_blank_ave=0,A2_blank_ave=0),"",(A2_sample-A1_sample)-(A2_blank_ave-A1_blank_ave))</f>
        <v/>
      </c>
      <c r="Q122" s="25" t="str">
        <f>P122</f>
        <v/>
      </c>
      <c r="R122" s="134" t="str">
        <f>IF(OR(ISBLANK(Sample_volume),Change_absorbance=""),"",(1.88853434920635*Change_absorbance/Sample_volume))</f>
        <v/>
      </c>
      <c r="S122" s="24" t="str">
        <f>IF(OR(ISBLANK(E122),Concentration_gL=""),"",Concentration_gL*((E122+G122)/E122))</f>
        <v/>
      </c>
      <c r="T122" s="28" t="str">
        <f t="shared" si="33"/>
        <v/>
      </c>
      <c r="U122" s="24" t="str">
        <f>IF(OR(ISBLANK(F122),Concentration_gL=""),"",(Concentration_gL*(G122/1000)*100*(1/(F122))))</f>
        <v/>
      </c>
      <c r="V122" s="28" t="str">
        <f t="shared" si="34"/>
        <v/>
      </c>
      <c r="W122" s="22"/>
      <c r="X122" s="30" t="str">
        <f>IF(OR(ISBLANK(W122),Concentration_gg=""),"",(100/(100-W122)*Concentration_gg))</f>
        <v/>
      </c>
      <c r="Y122" s="33" t="str">
        <f t="shared" si="35"/>
        <v/>
      </c>
      <c r="Z122" s="31"/>
    </row>
    <row r="123" spans="1:26" s="6" customFormat="1" x14ac:dyDescent="0.3">
      <c r="A123" s="7"/>
      <c r="B123" s="3"/>
      <c r="C123" s="129"/>
      <c r="D123" s="100"/>
      <c r="E123" s="95"/>
      <c r="F123" s="75"/>
      <c r="G123" s="95"/>
      <c r="H123" s="5"/>
      <c r="I123" s="75"/>
      <c r="J123" s="75"/>
      <c r="K123" s="75"/>
      <c r="L123" s="75"/>
      <c r="M123" s="75"/>
      <c r="N123" s="5"/>
      <c r="O123" s="81" t="s">
        <v>12</v>
      </c>
      <c r="P123" s="76" t="str">
        <f>IF(OR(ISBLANK(J122),ISBLANK(K122),A2_blank_ave=0,A3_blank_ave=0),"",((K122-J122)-(A3_blank_ave-A2_blank_ave)))</f>
        <v/>
      </c>
      <c r="Q123" s="77" t="str">
        <f>P123</f>
        <v/>
      </c>
      <c r="R123" s="134" t="str">
        <f>IF(OR(ISBLANK(M122),Change_absorbance=""),"",(1.9034046984127*Change_absorbance/M122))</f>
        <v/>
      </c>
      <c r="S123" s="24" t="str">
        <f>IF(OR(ISBLANK(E122),Concentration_gL=""),"",Concentration_gL*((E122+G122)/E122))</f>
        <v/>
      </c>
      <c r="T123" s="79" t="str">
        <f t="shared" si="33"/>
        <v/>
      </c>
      <c r="U123" s="24" t="str">
        <f>IF(OR(ISBLANK(F122),Concentration_gL=""),"",(Concentration_gL*(G122/1000)*100*(1/(F122))))</f>
        <v/>
      </c>
      <c r="V123" s="79" t="str">
        <f t="shared" si="34"/>
        <v/>
      </c>
      <c r="W123" s="75"/>
      <c r="X123" s="30" t="str">
        <f>IF(OR(ISBLANK(W122),Concentration_gg=""),"",(100/(100-W122)*Concentration_gg))</f>
        <v/>
      </c>
      <c r="Y123" s="80" t="str">
        <f t="shared" si="35"/>
        <v/>
      </c>
      <c r="Z123" s="31"/>
    </row>
    <row r="124" spans="1:26" s="6" customFormat="1" x14ac:dyDescent="0.3">
      <c r="A124" s="7"/>
      <c r="B124" s="3"/>
      <c r="C124" s="129"/>
      <c r="D124" s="100"/>
      <c r="E124" s="95"/>
      <c r="F124" s="75"/>
      <c r="G124" s="95"/>
      <c r="H124" s="5"/>
      <c r="I124" s="75"/>
      <c r="J124" s="75"/>
      <c r="K124" s="75"/>
      <c r="L124" s="75"/>
      <c r="M124" s="75"/>
      <c r="N124" s="5"/>
      <c r="O124" s="81" t="s">
        <v>13</v>
      </c>
      <c r="P124" s="76" t="str">
        <f>IF(OR(ISBLANK(K122),ISBLANK(L122),A2_blank_ave=0,A3_blank_ave=0),"",(L122-K122)-(A4_blank_ave-A3_blank_ave))</f>
        <v/>
      </c>
      <c r="Q124" s="77" t="str">
        <f>P124</f>
        <v/>
      </c>
      <c r="R124" s="134" t="str">
        <f>IF(OR(ISBLANK(M122),Change_absorbance=""),"",(1.91827504761905*Change_absorbance/M122))</f>
        <v/>
      </c>
      <c r="S124" s="24" t="str">
        <f>IF(OR(ISBLANK(E122),Concentration_gL=""),"",Concentration_gL*((E122+G122)/E122))</f>
        <v/>
      </c>
      <c r="T124" s="79" t="str">
        <f t="shared" si="33"/>
        <v/>
      </c>
      <c r="U124" s="24" t="str">
        <f>IF(OR(ISBLANK(F122),Concentration_gL=""),"",(Concentration_gL*(G122/1000)*100*(1/(F122))))</f>
        <v/>
      </c>
      <c r="V124" s="79" t="str">
        <f t="shared" si="34"/>
        <v/>
      </c>
      <c r="W124" s="75"/>
      <c r="X124" s="30" t="str">
        <f>IF(OR(ISBLANK(W122),Concentration_gg=""),"",(100/(100-W122)*Concentration_gg))</f>
        <v/>
      </c>
      <c r="Y124" s="80" t="str">
        <f t="shared" si="35"/>
        <v/>
      </c>
      <c r="Z124" s="31"/>
    </row>
    <row r="125" spans="1:26" s="6" customFormat="1" x14ac:dyDescent="0.3">
      <c r="A125" s="7"/>
      <c r="B125" s="3"/>
      <c r="C125" s="130"/>
      <c r="D125" s="100"/>
      <c r="E125" s="95"/>
      <c r="F125" s="75"/>
      <c r="G125" s="95"/>
      <c r="H125" s="5"/>
      <c r="I125" s="75"/>
      <c r="J125" s="75"/>
      <c r="K125" s="75"/>
      <c r="L125" s="75"/>
      <c r="M125" s="75"/>
      <c r="N125" s="5"/>
      <c r="O125" s="81" t="s">
        <v>35</v>
      </c>
      <c r="P125" s="76"/>
      <c r="Q125" s="77"/>
      <c r="R125" s="78" t="str">
        <f t="shared" ref="R125" si="56">IF(AND(R123="",R122="",R124=""),"",SUM(R122:R124))</f>
        <v/>
      </c>
      <c r="S125" s="24" t="str">
        <f t="shared" ref="S125" si="57">IF(OR(S123="",S122=""),"",S123+S122)</f>
        <v/>
      </c>
      <c r="T125" s="79" t="str">
        <f t="shared" si="33"/>
        <v/>
      </c>
      <c r="U125" s="78" t="str">
        <f>IF(AND(U123="",U122="",U124=""),"",SUM(U122:U124))</f>
        <v/>
      </c>
      <c r="V125" s="79" t="str">
        <f t="shared" si="34"/>
        <v/>
      </c>
      <c r="W125" s="75"/>
      <c r="X125" s="30" t="str">
        <f>IF(OR(ISBLANK(W122),Concentration_gg=""),"",(100/(100-W122)*Concentration_gg))</f>
        <v/>
      </c>
      <c r="Y125" s="82" t="str">
        <f t="shared" si="35"/>
        <v/>
      </c>
      <c r="Z125" s="31"/>
    </row>
    <row r="126" spans="1:26" s="6" customFormat="1" x14ac:dyDescent="0.3">
      <c r="A126" s="7"/>
      <c r="B126" s="3"/>
      <c r="C126" s="128">
        <v>29</v>
      </c>
      <c r="D126" s="99"/>
      <c r="E126" s="22"/>
      <c r="F126" s="104">
        <v>0.5</v>
      </c>
      <c r="G126" s="22">
        <v>20.5</v>
      </c>
      <c r="H126" s="5"/>
      <c r="I126" s="21"/>
      <c r="J126" s="21"/>
      <c r="K126" s="21"/>
      <c r="L126" s="21"/>
      <c r="M126" s="22">
        <v>0.1</v>
      </c>
      <c r="N126" s="5"/>
      <c r="O126" s="97" t="s">
        <v>46</v>
      </c>
      <c r="P126" s="24" t="str">
        <f>IF(OR(ISBLANK(A1_sample),ISBLANK(A2_sample),A1_blank_ave=0,A2_blank_ave=0),"",(A2_sample-A1_sample)-(A2_blank_ave-A1_blank_ave))</f>
        <v/>
      </c>
      <c r="Q126" s="25" t="str">
        <f>P126</f>
        <v/>
      </c>
      <c r="R126" s="134" t="str">
        <f>IF(OR(ISBLANK(Sample_volume),Change_absorbance=""),"",(1.88853434920635*Change_absorbance/Sample_volume))</f>
        <v/>
      </c>
      <c r="S126" s="24" t="str">
        <f>IF(OR(ISBLANK(E126),Concentration_gL=""),"",Concentration_gL*((E126+G126)/E126))</f>
        <v/>
      </c>
      <c r="T126" s="28" t="str">
        <f t="shared" si="33"/>
        <v/>
      </c>
      <c r="U126" s="24" t="str">
        <f>IF(OR(ISBLANK(F126),Concentration_gL=""),"",(Concentration_gL*(G126/1000)*100*(1/(F126))))</f>
        <v/>
      </c>
      <c r="V126" s="28" t="str">
        <f t="shared" si="34"/>
        <v/>
      </c>
      <c r="W126" s="22"/>
      <c r="X126" s="30" t="str">
        <f>IF(OR(ISBLANK(W126),Concentration_gg=""),"",(100/(100-W126)*Concentration_gg))</f>
        <v/>
      </c>
      <c r="Y126" s="33" t="str">
        <f t="shared" si="35"/>
        <v/>
      </c>
      <c r="Z126" s="31"/>
    </row>
    <row r="127" spans="1:26" s="6" customFormat="1" x14ac:dyDescent="0.3">
      <c r="A127" s="7"/>
      <c r="B127" s="3"/>
      <c r="C127" s="129"/>
      <c r="D127" s="100"/>
      <c r="E127" s="95"/>
      <c r="F127" s="75"/>
      <c r="G127" s="95"/>
      <c r="H127" s="5"/>
      <c r="I127" s="75"/>
      <c r="J127" s="75"/>
      <c r="K127" s="75"/>
      <c r="L127" s="75"/>
      <c r="M127" s="75"/>
      <c r="N127" s="5"/>
      <c r="O127" s="81" t="s">
        <v>12</v>
      </c>
      <c r="P127" s="76" t="str">
        <f>IF(OR(ISBLANK(J126),ISBLANK(K126),A2_blank_ave=0,A3_blank_ave=0),"",((K126-J126)-(A3_blank_ave-A2_blank_ave)))</f>
        <v/>
      </c>
      <c r="Q127" s="77" t="str">
        <f>P127</f>
        <v/>
      </c>
      <c r="R127" s="134" t="str">
        <f>IF(OR(ISBLANK(M126),Change_absorbance=""),"",(1.9034046984127*Change_absorbance/M126))</f>
        <v/>
      </c>
      <c r="S127" s="24" t="str">
        <f>IF(OR(ISBLANK(E126),Concentration_gL=""),"",Concentration_gL*((E126+G126)/E126))</f>
        <v/>
      </c>
      <c r="T127" s="79" t="str">
        <f t="shared" si="33"/>
        <v/>
      </c>
      <c r="U127" s="24" t="str">
        <f>IF(OR(ISBLANK(F126),Concentration_gL=""),"",(Concentration_gL*(G126/1000)*100*(1/(F126))))</f>
        <v/>
      </c>
      <c r="V127" s="79" t="str">
        <f t="shared" si="34"/>
        <v/>
      </c>
      <c r="W127" s="75"/>
      <c r="X127" s="30" t="str">
        <f>IF(OR(ISBLANK(W126),Concentration_gg=""),"",(100/(100-W126)*Concentration_gg))</f>
        <v/>
      </c>
      <c r="Y127" s="80" t="str">
        <f t="shared" si="35"/>
        <v/>
      </c>
      <c r="Z127" s="31"/>
    </row>
    <row r="128" spans="1:26" s="6" customFormat="1" x14ac:dyDescent="0.3">
      <c r="A128" s="7"/>
      <c r="B128" s="3"/>
      <c r="C128" s="129"/>
      <c r="D128" s="100"/>
      <c r="E128" s="95"/>
      <c r="F128" s="75"/>
      <c r="G128" s="95"/>
      <c r="H128" s="5"/>
      <c r="I128" s="75"/>
      <c r="J128" s="75"/>
      <c r="K128" s="75"/>
      <c r="L128" s="75"/>
      <c r="M128" s="75"/>
      <c r="N128" s="5"/>
      <c r="O128" s="81" t="s">
        <v>13</v>
      </c>
      <c r="P128" s="76" t="str">
        <f>IF(OR(ISBLANK(K126),ISBLANK(L126),A2_blank_ave=0,A3_blank_ave=0),"",(L126-K126)-(A4_blank_ave-A3_blank_ave))</f>
        <v/>
      </c>
      <c r="Q128" s="77" t="str">
        <f>P128</f>
        <v/>
      </c>
      <c r="R128" s="134" t="str">
        <f>IF(OR(ISBLANK(M126),Change_absorbance=""),"",(1.91827504761905*Change_absorbance/M126))</f>
        <v/>
      </c>
      <c r="S128" s="24" t="str">
        <f>IF(OR(ISBLANK(E126),Concentration_gL=""),"",Concentration_gL*((E126+G126)/E126))</f>
        <v/>
      </c>
      <c r="T128" s="79" t="str">
        <f t="shared" si="33"/>
        <v/>
      </c>
      <c r="U128" s="24" t="str">
        <f>IF(OR(ISBLANK(F126),Concentration_gL=""),"",(Concentration_gL*(G126/1000)*100*(1/(F126))))</f>
        <v/>
      </c>
      <c r="V128" s="79" t="str">
        <f t="shared" si="34"/>
        <v/>
      </c>
      <c r="W128" s="75"/>
      <c r="X128" s="30" t="str">
        <f>IF(OR(ISBLANK(W126),Concentration_gg=""),"",(100/(100-W126)*Concentration_gg))</f>
        <v/>
      </c>
      <c r="Y128" s="80" t="str">
        <f t="shared" si="35"/>
        <v/>
      </c>
      <c r="Z128" s="31"/>
    </row>
    <row r="129" spans="1:26" s="6" customFormat="1" x14ac:dyDescent="0.3">
      <c r="A129" s="7"/>
      <c r="B129" s="3"/>
      <c r="C129" s="130"/>
      <c r="D129" s="100"/>
      <c r="E129" s="95"/>
      <c r="F129" s="75"/>
      <c r="G129" s="95"/>
      <c r="H129" s="5"/>
      <c r="I129" s="75"/>
      <c r="J129" s="75"/>
      <c r="K129" s="75"/>
      <c r="L129" s="75"/>
      <c r="M129" s="75"/>
      <c r="N129" s="5"/>
      <c r="O129" s="81" t="s">
        <v>35</v>
      </c>
      <c r="P129" s="76"/>
      <c r="Q129" s="77"/>
      <c r="R129" s="78" t="str">
        <f t="shared" ref="R129" si="58">IF(AND(R127="",R126="",R128=""),"",SUM(R126:R128))</f>
        <v/>
      </c>
      <c r="S129" s="24" t="str">
        <f t="shared" ref="S129" si="59">IF(OR(S127="",S126=""),"",S127+S126)</f>
        <v/>
      </c>
      <c r="T129" s="79" t="str">
        <f t="shared" si="33"/>
        <v/>
      </c>
      <c r="U129" s="78" t="str">
        <f>IF(AND(U127="",U126="",U128=""),"",SUM(U126:U128))</f>
        <v/>
      </c>
      <c r="V129" s="79" t="str">
        <f t="shared" si="34"/>
        <v/>
      </c>
      <c r="W129" s="75"/>
      <c r="X129" s="30" t="str">
        <f>IF(OR(ISBLANK(W126),Concentration_gg=""),"",(100/(100-W126)*Concentration_gg))</f>
        <v/>
      </c>
      <c r="Y129" s="82" t="str">
        <f t="shared" si="35"/>
        <v/>
      </c>
      <c r="Z129" s="31"/>
    </row>
    <row r="130" spans="1:26" s="6" customFormat="1" x14ac:dyDescent="0.3">
      <c r="A130" s="7"/>
      <c r="B130" s="3"/>
      <c r="C130" s="128">
        <v>30</v>
      </c>
      <c r="D130" s="99"/>
      <c r="E130" s="22"/>
      <c r="F130" s="104">
        <v>0.5</v>
      </c>
      <c r="G130" s="22">
        <v>20.5</v>
      </c>
      <c r="H130" s="5"/>
      <c r="I130" s="21"/>
      <c r="J130" s="21"/>
      <c r="K130" s="21"/>
      <c r="L130" s="21"/>
      <c r="M130" s="22">
        <v>0.1</v>
      </c>
      <c r="N130" s="5"/>
      <c r="O130" s="97" t="s">
        <v>46</v>
      </c>
      <c r="P130" s="24" t="str">
        <f>IF(OR(ISBLANK(A1_sample),ISBLANK(A2_sample),A1_blank_ave=0,A2_blank_ave=0),"",(A2_sample-A1_sample)-(A2_blank_ave-A1_blank_ave))</f>
        <v/>
      </c>
      <c r="Q130" s="25" t="str">
        <f>P130</f>
        <v/>
      </c>
      <c r="R130" s="134" t="str">
        <f>IF(OR(ISBLANK(Sample_volume),Change_absorbance=""),"",(1.88853434920635*Change_absorbance/Sample_volume))</f>
        <v/>
      </c>
      <c r="S130" s="24" t="str">
        <f>IF(OR(ISBLANK(E130),Concentration_gL=""),"",Concentration_gL*((E130+G130)/E130))</f>
        <v/>
      </c>
      <c r="T130" s="28" t="str">
        <f t="shared" si="33"/>
        <v/>
      </c>
      <c r="U130" s="24" t="str">
        <f>IF(OR(ISBLANK(F130),Concentration_gL=""),"",(Concentration_gL*(G130/1000)*100*(1/(F130))))</f>
        <v/>
      </c>
      <c r="V130" s="28" t="str">
        <f t="shared" si="34"/>
        <v/>
      </c>
      <c r="W130" s="22"/>
      <c r="X130" s="30" t="str">
        <f>IF(OR(ISBLANK(W130),Concentration_gg=""),"",(100/(100-W130)*Concentration_gg))</f>
        <v/>
      </c>
      <c r="Y130" s="33" t="str">
        <f t="shared" si="35"/>
        <v/>
      </c>
      <c r="Z130" s="31"/>
    </row>
    <row r="131" spans="1:26" s="6" customFormat="1" x14ac:dyDescent="0.3">
      <c r="A131" s="7"/>
      <c r="B131" s="3"/>
      <c r="C131" s="129"/>
      <c r="D131" s="100"/>
      <c r="E131" s="95"/>
      <c r="F131" s="75"/>
      <c r="G131" s="95"/>
      <c r="H131" s="5"/>
      <c r="I131" s="75"/>
      <c r="J131" s="75"/>
      <c r="K131" s="75"/>
      <c r="L131" s="75"/>
      <c r="M131" s="75"/>
      <c r="N131" s="5"/>
      <c r="O131" s="81" t="s">
        <v>12</v>
      </c>
      <c r="P131" s="76" t="str">
        <f>IF(OR(ISBLANK(J130),ISBLANK(K130),A2_blank_ave=0,A3_blank_ave=0),"",((K130-J130)-(A3_blank_ave-A2_blank_ave)))</f>
        <v/>
      </c>
      <c r="Q131" s="77" t="str">
        <f>P131</f>
        <v/>
      </c>
      <c r="R131" s="134" t="str">
        <f>IF(OR(ISBLANK(M130),Change_absorbance=""),"",(1.9034046984127*Change_absorbance/M130))</f>
        <v/>
      </c>
      <c r="S131" s="24" t="str">
        <f>IF(OR(ISBLANK(E130),Concentration_gL=""),"",Concentration_gL*((E130+G130)/E130))</f>
        <v/>
      </c>
      <c r="T131" s="79" t="str">
        <f t="shared" si="33"/>
        <v/>
      </c>
      <c r="U131" s="24" t="str">
        <f>IF(OR(ISBLANK(F130),Concentration_gL=""),"",(Concentration_gL*(G130/1000)*100*(1/(F130))))</f>
        <v/>
      </c>
      <c r="V131" s="79" t="str">
        <f t="shared" si="34"/>
        <v/>
      </c>
      <c r="W131" s="75"/>
      <c r="X131" s="30" t="str">
        <f>IF(OR(ISBLANK(W130),Concentration_gg=""),"",(100/(100-W130)*Concentration_gg))</f>
        <v/>
      </c>
      <c r="Y131" s="80" t="str">
        <f t="shared" si="35"/>
        <v/>
      </c>
      <c r="Z131" s="31"/>
    </row>
    <row r="132" spans="1:26" s="6" customFormat="1" x14ac:dyDescent="0.3">
      <c r="A132" s="7"/>
      <c r="B132" s="3"/>
      <c r="C132" s="129"/>
      <c r="D132" s="100"/>
      <c r="E132" s="95"/>
      <c r="F132" s="75"/>
      <c r="G132" s="95"/>
      <c r="H132" s="5"/>
      <c r="I132" s="75"/>
      <c r="J132" s="75"/>
      <c r="K132" s="75"/>
      <c r="L132" s="75"/>
      <c r="M132" s="75"/>
      <c r="N132" s="5"/>
      <c r="O132" s="81" t="s">
        <v>13</v>
      </c>
      <c r="P132" s="76" t="str">
        <f>IF(OR(ISBLANK(K130),ISBLANK(L130),A2_blank_ave=0,A3_blank_ave=0),"",(L130-K130)-(A4_blank_ave-A3_blank_ave))</f>
        <v/>
      </c>
      <c r="Q132" s="77" t="str">
        <f>P132</f>
        <v/>
      </c>
      <c r="R132" s="134" t="str">
        <f>IF(OR(ISBLANK(M130),Change_absorbance=""),"",(1.91827504761905*Change_absorbance/M130))</f>
        <v/>
      </c>
      <c r="S132" s="24" t="str">
        <f>IF(OR(ISBLANK(E130),Concentration_gL=""),"",Concentration_gL*((E130+G130)/E130))</f>
        <v/>
      </c>
      <c r="T132" s="79" t="str">
        <f t="shared" si="33"/>
        <v/>
      </c>
      <c r="U132" s="24" t="str">
        <f>IF(OR(ISBLANK(F130),Concentration_gL=""),"",(Concentration_gL*(G130/1000)*100*(1/(F130))))</f>
        <v/>
      </c>
      <c r="V132" s="79" t="str">
        <f t="shared" si="34"/>
        <v/>
      </c>
      <c r="W132" s="75"/>
      <c r="X132" s="30" t="str">
        <f>IF(OR(ISBLANK(W130),Concentration_gg=""),"",(100/(100-W130)*Concentration_gg))</f>
        <v/>
      </c>
      <c r="Y132" s="80" t="str">
        <f t="shared" si="35"/>
        <v/>
      </c>
      <c r="Z132" s="31"/>
    </row>
    <row r="133" spans="1:26" s="6" customFormat="1" x14ac:dyDescent="0.3">
      <c r="A133" s="7"/>
      <c r="B133" s="3"/>
      <c r="C133" s="130"/>
      <c r="D133" s="100"/>
      <c r="E133" s="95"/>
      <c r="F133" s="75"/>
      <c r="G133" s="95"/>
      <c r="H133" s="5"/>
      <c r="I133" s="75"/>
      <c r="J133" s="75"/>
      <c r="K133" s="75"/>
      <c r="L133" s="75"/>
      <c r="M133" s="75"/>
      <c r="N133" s="5"/>
      <c r="O133" s="81" t="s">
        <v>35</v>
      </c>
      <c r="P133" s="76"/>
      <c r="Q133" s="77"/>
      <c r="R133" s="78" t="str">
        <f t="shared" ref="R133" si="60">IF(AND(R131="",R130="",R132=""),"",SUM(R130:R132))</f>
        <v/>
      </c>
      <c r="S133" s="24" t="str">
        <f t="shared" ref="S133" si="61">IF(OR(S131="",S130=""),"",S131+S130)</f>
        <v/>
      </c>
      <c r="T133" s="79" t="str">
        <f t="shared" si="33"/>
        <v/>
      </c>
      <c r="U133" s="78" t="str">
        <f>IF(AND(U131="",U130="",U132=""),"",SUM(U130:U132))</f>
        <v/>
      </c>
      <c r="V133" s="79" t="str">
        <f t="shared" si="34"/>
        <v/>
      </c>
      <c r="W133" s="75"/>
      <c r="X133" s="30" t="str">
        <f>IF(OR(ISBLANK(W130),Concentration_gg=""),"",(100/(100-W130)*Concentration_gg))</f>
        <v/>
      </c>
      <c r="Y133" s="82" t="str">
        <f t="shared" si="35"/>
        <v/>
      </c>
      <c r="Z133" s="31"/>
    </row>
    <row r="134" spans="1:26" s="6" customFormat="1" x14ac:dyDescent="0.3">
      <c r="A134" s="7"/>
      <c r="B134" s="3"/>
      <c r="C134" s="128">
        <v>31</v>
      </c>
      <c r="D134" s="99"/>
      <c r="E134" s="22"/>
      <c r="F134" s="104">
        <v>0.5</v>
      </c>
      <c r="G134" s="22">
        <v>20.5</v>
      </c>
      <c r="H134" s="5"/>
      <c r="I134" s="21"/>
      <c r="J134" s="21"/>
      <c r="K134" s="21"/>
      <c r="L134" s="21"/>
      <c r="M134" s="22">
        <v>0.1</v>
      </c>
      <c r="N134" s="5"/>
      <c r="O134" s="97" t="s">
        <v>46</v>
      </c>
      <c r="P134" s="24" t="str">
        <f>IF(OR(ISBLANK(A1_sample),ISBLANK(A2_sample),A1_blank_ave=0,A2_blank_ave=0),"",(A2_sample-A1_sample)-(A2_blank_ave-A1_blank_ave))</f>
        <v/>
      </c>
      <c r="Q134" s="25" t="str">
        <f>P134</f>
        <v/>
      </c>
      <c r="R134" s="134" t="str">
        <f>IF(OR(ISBLANK(Sample_volume),Change_absorbance=""),"",(1.88853434920635*Change_absorbance/Sample_volume))</f>
        <v/>
      </c>
      <c r="S134" s="24" t="str">
        <f>IF(OR(ISBLANK(E134),Concentration_gL=""),"",Concentration_gL*((E134+G134)/E134))</f>
        <v/>
      </c>
      <c r="T134" s="28" t="str">
        <f t="shared" si="33"/>
        <v/>
      </c>
      <c r="U134" s="24" t="str">
        <f>IF(OR(ISBLANK(F134),Concentration_gL=""),"",(Concentration_gL*(G134/1000)*100*(1/(F134))))</f>
        <v/>
      </c>
      <c r="V134" s="28" t="str">
        <f t="shared" si="34"/>
        <v/>
      </c>
      <c r="W134" s="22"/>
      <c r="X134" s="30" t="str">
        <f>IF(OR(ISBLANK(W134),Concentration_gg=""),"",(100/(100-W134)*Concentration_gg))</f>
        <v/>
      </c>
      <c r="Y134" s="33" t="str">
        <f t="shared" si="35"/>
        <v/>
      </c>
      <c r="Z134" s="31"/>
    </row>
    <row r="135" spans="1:26" s="6" customFormat="1" x14ac:dyDescent="0.3">
      <c r="A135" s="7"/>
      <c r="B135" s="3"/>
      <c r="C135" s="129"/>
      <c r="D135" s="100"/>
      <c r="E135" s="95"/>
      <c r="F135" s="75"/>
      <c r="G135" s="95"/>
      <c r="H135" s="5"/>
      <c r="I135" s="75"/>
      <c r="J135" s="75"/>
      <c r="K135" s="75"/>
      <c r="L135" s="75"/>
      <c r="M135" s="75"/>
      <c r="N135" s="5"/>
      <c r="O135" s="81" t="s">
        <v>12</v>
      </c>
      <c r="P135" s="76" t="str">
        <f>IF(OR(ISBLANK(J134),ISBLANK(K134),A2_blank_ave=0,A3_blank_ave=0),"",((K134-J134)-(A3_blank_ave-A2_blank_ave)))</f>
        <v/>
      </c>
      <c r="Q135" s="77" t="str">
        <f>P135</f>
        <v/>
      </c>
      <c r="R135" s="134" t="str">
        <f>IF(OR(ISBLANK(M134),Change_absorbance=""),"",(1.9034046984127*Change_absorbance/M134))</f>
        <v/>
      </c>
      <c r="S135" s="24" t="str">
        <f>IF(OR(ISBLANK(E134),Concentration_gL=""),"",Concentration_gL*((E134+G134)/E134))</f>
        <v/>
      </c>
      <c r="T135" s="79" t="str">
        <f t="shared" si="33"/>
        <v/>
      </c>
      <c r="U135" s="24" t="str">
        <f>IF(OR(ISBLANK(F134),Concentration_gL=""),"",(Concentration_gL*(G134/1000)*100*(1/(F134))))</f>
        <v/>
      </c>
      <c r="V135" s="79" t="str">
        <f t="shared" si="34"/>
        <v/>
      </c>
      <c r="W135" s="75"/>
      <c r="X135" s="30" t="str">
        <f>IF(OR(ISBLANK(W134),Concentration_gg=""),"",(100/(100-W134)*Concentration_gg))</f>
        <v/>
      </c>
      <c r="Y135" s="80" t="str">
        <f t="shared" si="35"/>
        <v/>
      </c>
      <c r="Z135" s="31"/>
    </row>
    <row r="136" spans="1:26" s="6" customFormat="1" x14ac:dyDescent="0.3">
      <c r="A136" s="7"/>
      <c r="B136" s="3"/>
      <c r="C136" s="129"/>
      <c r="D136" s="100"/>
      <c r="E136" s="95"/>
      <c r="F136" s="75"/>
      <c r="G136" s="95"/>
      <c r="H136" s="5"/>
      <c r="I136" s="75"/>
      <c r="J136" s="75"/>
      <c r="K136" s="75"/>
      <c r="L136" s="75"/>
      <c r="M136" s="75"/>
      <c r="N136" s="5"/>
      <c r="O136" s="81" t="s">
        <v>13</v>
      </c>
      <c r="P136" s="76" t="str">
        <f>IF(OR(ISBLANK(K134),ISBLANK(L134),A2_blank_ave=0,A3_blank_ave=0),"",(L134-K134)-(A4_blank_ave-A3_blank_ave))</f>
        <v/>
      </c>
      <c r="Q136" s="77" t="str">
        <f>P136</f>
        <v/>
      </c>
      <c r="R136" s="134" t="str">
        <f>IF(OR(ISBLANK(M134),Change_absorbance=""),"",(1.91827504761905*Change_absorbance/M134))</f>
        <v/>
      </c>
      <c r="S136" s="24" t="str">
        <f>IF(OR(ISBLANK(E134),Concentration_gL=""),"",Concentration_gL*((E134+G134)/E134))</f>
        <v/>
      </c>
      <c r="T136" s="79" t="str">
        <f t="shared" si="33"/>
        <v/>
      </c>
      <c r="U136" s="24" t="str">
        <f>IF(OR(ISBLANK(F134),Concentration_gL=""),"",(Concentration_gL*(G134/1000)*100*(1/(F134))))</f>
        <v/>
      </c>
      <c r="V136" s="79" t="str">
        <f t="shared" si="34"/>
        <v/>
      </c>
      <c r="W136" s="75"/>
      <c r="X136" s="30" t="str">
        <f>IF(OR(ISBLANK(W134),Concentration_gg=""),"",(100/(100-W134)*Concentration_gg))</f>
        <v/>
      </c>
      <c r="Y136" s="80" t="str">
        <f t="shared" si="35"/>
        <v/>
      </c>
      <c r="Z136" s="31"/>
    </row>
    <row r="137" spans="1:26" s="6" customFormat="1" x14ac:dyDescent="0.3">
      <c r="A137" s="7"/>
      <c r="B137" s="3"/>
      <c r="C137" s="130"/>
      <c r="D137" s="100"/>
      <c r="E137" s="95"/>
      <c r="F137" s="75"/>
      <c r="G137" s="95"/>
      <c r="H137" s="5"/>
      <c r="I137" s="75"/>
      <c r="J137" s="75"/>
      <c r="K137" s="75"/>
      <c r="L137" s="75"/>
      <c r="M137" s="75"/>
      <c r="N137" s="5"/>
      <c r="O137" s="81" t="s">
        <v>35</v>
      </c>
      <c r="P137" s="76"/>
      <c r="Q137" s="77"/>
      <c r="R137" s="78" t="str">
        <f t="shared" ref="R137" si="62">IF(AND(R135="",R134="",R136=""),"",SUM(R134:R136))</f>
        <v/>
      </c>
      <c r="S137" s="24" t="str">
        <f t="shared" ref="S137" si="63">IF(OR(S135="",S134=""),"",S135+S134)</f>
        <v/>
      </c>
      <c r="T137" s="79" t="str">
        <f t="shared" si="33"/>
        <v/>
      </c>
      <c r="U137" s="78" t="str">
        <f>IF(AND(U135="",U134="",U136=""),"",SUM(U134:U136))</f>
        <v/>
      </c>
      <c r="V137" s="79" t="str">
        <f t="shared" si="34"/>
        <v/>
      </c>
      <c r="W137" s="75"/>
      <c r="X137" s="30" t="str">
        <f>IF(OR(ISBLANK(W134),Concentration_gg=""),"",(100/(100-W134)*Concentration_gg))</f>
        <v/>
      </c>
      <c r="Y137" s="82" t="str">
        <f t="shared" si="35"/>
        <v/>
      </c>
      <c r="Z137" s="31"/>
    </row>
    <row r="138" spans="1:26" s="6" customFormat="1" x14ac:dyDescent="0.3">
      <c r="A138" s="7"/>
      <c r="B138" s="3"/>
      <c r="C138" s="128">
        <v>32</v>
      </c>
      <c r="D138" s="99"/>
      <c r="E138" s="22"/>
      <c r="F138" s="104">
        <v>0.5</v>
      </c>
      <c r="G138" s="22">
        <v>20.5</v>
      </c>
      <c r="H138" s="5"/>
      <c r="I138" s="21"/>
      <c r="J138" s="21"/>
      <c r="K138" s="21"/>
      <c r="L138" s="21"/>
      <c r="M138" s="22">
        <v>0.1</v>
      </c>
      <c r="N138" s="5"/>
      <c r="O138" s="97" t="s">
        <v>46</v>
      </c>
      <c r="P138" s="24" t="str">
        <f>IF(OR(ISBLANK(A1_sample),ISBLANK(A2_sample),A1_blank_ave=0,A2_blank_ave=0),"",(A2_sample-A1_sample)-(A2_blank_ave-A1_blank_ave))</f>
        <v/>
      </c>
      <c r="Q138" s="25" t="str">
        <f>P138</f>
        <v/>
      </c>
      <c r="R138" s="134" t="str">
        <f>IF(OR(ISBLANK(Sample_volume),Change_absorbance=""),"",(1.88853434920635*Change_absorbance/Sample_volume))</f>
        <v/>
      </c>
      <c r="S138" s="24" t="str">
        <f>IF(OR(ISBLANK(E138),Concentration_gL=""),"",Concentration_gL*((E138+G138)/E138))</f>
        <v/>
      </c>
      <c r="T138" s="28" t="str">
        <f t="shared" si="33"/>
        <v/>
      </c>
      <c r="U138" s="24" t="str">
        <f>IF(OR(ISBLANK(F138),Concentration_gL=""),"",(Concentration_gL*(G138/1000)*100*(1/(F138))))</f>
        <v/>
      </c>
      <c r="V138" s="28" t="str">
        <f t="shared" si="34"/>
        <v/>
      </c>
      <c r="W138" s="22"/>
      <c r="X138" s="30" t="str">
        <f>IF(OR(ISBLANK(W138),Concentration_gg=""),"",(100/(100-W138)*Concentration_gg))</f>
        <v/>
      </c>
      <c r="Y138" s="33" t="str">
        <f t="shared" si="35"/>
        <v/>
      </c>
      <c r="Z138" s="31"/>
    </row>
    <row r="139" spans="1:26" s="6" customFormat="1" x14ac:dyDescent="0.3">
      <c r="A139" s="7"/>
      <c r="B139" s="3"/>
      <c r="C139" s="129"/>
      <c r="D139" s="100"/>
      <c r="E139" s="95"/>
      <c r="F139" s="75"/>
      <c r="G139" s="95"/>
      <c r="H139" s="5"/>
      <c r="I139" s="75"/>
      <c r="J139" s="75"/>
      <c r="K139" s="75"/>
      <c r="L139" s="75"/>
      <c r="M139" s="75"/>
      <c r="N139" s="5"/>
      <c r="O139" s="81" t="s">
        <v>12</v>
      </c>
      <c r="P139" s="76" t="str">
        <f>IF(OR(ISBLANK(J138),ISBLANK(K138),A2_blank_ave=0,A3_blank_ave=0),"",((K138-J138)-(A3_blank_ave-A2_blank_ave)))</f>
        <v/>
      </c>
      <c r="Q139" s="77" t="str">
        <f>P139</f>
        <v/>
      </c>
      <c r="R139" s="134" t="str">
        <f>IF(OR(ISBLANK(M138),Change_absorbance=""),"",(1.9034046984127*Change_absorbance/M138))</f>
        <v/>
      </c>
      <c r="S139" s="24" t="str">
        <f>IF(OR(ISBLANK(E138),Concentration_gL=""),"",Concentration_gL*((E138+G138)/E138))</f>
        <v/>
      </c>
      <c r="T139" s="79" t="str">
        <f t="shared" si="33"/>
        <v/>
      </c>
      <c r="U139" s="24" t="str">
        <f>IF(OR(ISBLANK(F138),Concentration_gL=""),"",(Concentration_gL*(G138/1000)*100*(1/(F138))))</f>
        <v/>
      </c>
      <c r="V139" s="79" t="str">
        <f t="shared" si="34"/>
        <v/>
      </c>
      <c r="W139" s="75"/>
      <c r="X139" s="30" t="str">
        <f>IF(OR(ISBLANK(W138),Concentration_gg=""),"",(100/(100-W138)*Concentration_gg))</f>
        <v/>
      </c>
      <c r="Y139" s="80" t="str">
        <f t="shared" si="35"/>
        <v/>
      </c>
      <c r="Z139" s="31"/>
    </row>
    <row r="140" spans="1:26" s="6" customFormat="1" x14ac:dyDescent="0.3">
      <c r="A140" s="7"/>
      <c r="B140" s="3"/>
      <c r="C140" s="129"/>
      <c r="D140" s="100"/>
      <c r="E140" s="95"/>
      <c r="F140" s="75"/>
      <c r="G140" s="95"/>
      <c r="H140" s="5"/>
      <c r="I140" s="75"/>
      <c r="J140" s="75"/>
      <c r="K140" s="75"/>
      <c r="L140" s="75"/>
      <c r="M140" s="75"/>
      <c r="N140" s="5"/>
      <c r="O140" s="81" t="s">
        <v>13</v>
      </c>
      <c r="P140" s="76" t="str">
        <f>IF(OR(ISBLANK(K138),ISBLANK(L138),A2_blank_ave=0,A3_blank_ave=0),"",(L138-K138)-(A4_blank_ave-A3_blank_ave))</f>
        <v/>
      </c>
      <c r="Q140" s="77" t="str">
        <f>P140</f>
        <v/>
      </c>
      <c r="R140" s="134" t="str">
        <f>IF(OR(ISBLANK(M138),Change_absorbance=""),"",(1.91827504761905*Change_absorbance/M138))</f>
        <v/>
      </c>
      <c r="S140" s="24" t="str">
        <f>IF(OR(ISBLANK(E138),Concentration_gL=""),"",Concentration_gL*((E138+G138)/E138))</f>
        <v/>
      </c>
      <c r="T140" s="79" t="str">
        <f t="shared" si="33"/>
        <v/>
      </c>
      <c r="U140" s="24" t="str">
        <f>IF(OR(ISBLANK(F138),Concentration_gL=""),"",(Concentration_gL*(G138/1000)*100*(1/(F138))))</f>
        <v/>
      </c>
      <c r="V140" s="79" t="str">
        <f t="shared" si="34"/>
        <v/>
      </c>
      <c r="W140" s="75"/>
      <c r="X140" s="30" t="str">
        <f>IF(OR(ISBLANK(W138),Concentration_gg=""),"",(100/(100-W138)*Concentration_gg))</f>
        <v/>
      </c>
      <c r="Y140" s="80" t="str">
        <f t="shared" si="35"/>
        <v/>
      </c>
      <c r="Z140" s="31"/>
    </row>
    <row r="141" spans="1:26" s="6" customFormat="1" x14ac:dyDescent="0.3">
      <c r="A141" s="7"/>
      <c r="B141" s="3"/>
      <c r="C141" s="130"/>
      <c r="D141" s="100"/>
      <c r="E141" s="95"/>
      <c r="F141" s="75"/>
      <c r="G141" s="95"/>
      <c r="H141" s="5"/>
      <c r="I141" s="75"/>
      <c r="J141" s="75"/>
      <c r="K141" s="75"/>
      <c r="L141" s="75"/>
      <c r="M141" s="75"/>
      <c r="N141" s="5"/>
      <c r="O141" s="81" t="s">
        <v>35</v>
      </c>
      <c r="P141" s="76"/>
      <c r="Q141" s="77"/>
      <c r="R141" s="78" t="str">
        <f t="shared" ref="R141" si="64">IF(AND(R139="",R138="",R140=""),"",SUM(R138:R140))</f>
        <v/>
      </c>
      <c r="S141" s="24" t="str">
        <f t="shared" ref="S141" si="65">IF(OR(S139="",S138=""),"",S139+S138)</f>
        <v/>
      </c>
      <c r="T141" s="79" t="str">
        <f t="shared" si="33"/>
        <v/>
      </c>
      <c r="U141" s="78" t="str">
        <f>IF(AND(U139="",U138="",U140=""),"",SUM(U138:U140))</f>
        <v/>
      </c>
      <c r="V141" s="79" t="str">
        <f t="shared" si="34"/>
        <v/>
      </c>
      <c r="W141" s="75"/>
      <c r="X141" s="30" t="str">
        <f>IF(OR(ISBLANK(W138),Concentration_gg=""),"",(100/(100-W138)*Concentration_gg))</f>
        <v/>
      </c>
      <c r="Y141" s="82" t="str">
        <f t="shared" si="35"/>
        <v/>
      </c>
      <c r="Z141" s="31"/>
    </row>
    <row r="142" spans="1:26" s="6" customFormat="1" x14ac:dyDescent="0.3">
      <c r="A142" s="7"/>
      <c r="B142" s="3"/>
      <c r="C142" s="128">
        <v>33</v>
      </c>
      <c r="D142" s="99"/>
      <c r="E142" s="22"/>
      <c r="F142" s="104">
        <v>0.5</v>
      </c>
      <c r="G142" s="22">
        <v>20.5</v>
      </c>
      <c r="H142" s="5"/>
      <c r="I142" s="21"/>
      <c r="J142" s="21"/>
      <c r="K142" s="21"/>
      <c r="L142" s="21"/>
      <c r="M142" s="22">
        <v>0.1</v>
      </c>
      <c r="N142" s="5"/>
      <c r="O142" s="97" t="s">
        <v>46</v>
      </c>
      <c r="P142" s="24" t="str">
        <f>IF(OR(ISBLANK(A1_sample),ISBLANK(A2_sample),A1_blank_ave=0,A2_blank_ave=0),"",(A2_sample-A1_sample)-(A2_blank_ave-A1_blank_ave))</f>
        <v/>
      </c>
      <c r="Q142" s="25" t="str">
        <f>P142</f>
        <v/>
      </c>
      <c r="R142" s="134" t="str">
        <f>IF(OR(ISBLANK(Sample_volume),Change_absorbance=""),"",(1.88853434920635*Change_absorbance/Sample_volume))</f>
        <v/>
      </c>
      <c r="S142" s="24" t="str">
        <f>IF(OR(ISBLANK(E142),Concentration_gL=""),"",Concentration_gL*((E142+G142)/E142))</f>
        <v/>
      </c>
      <c r="T142" s="28" t="str">
        <f t="shared" si="33"/>
        <v/>
      </c>
      <c r="U142" s="24" t="str">
        <f>IF(OR(ISBLANK(F142),Concentration_gL=""),"",(Concentration_gL*(G142/1000)*100*(1/(F142))))</f>
        <v/>
      </c>
      <c r="V142" s="28" t="str">
        <f t="shared" si="34"/>
        <v/>
      </c>
      <c r="W142" s="22"/>
      <c r="X142" s="30" t="str">
        <f>IF(OR(ISBLANK(W142),Concentration_gg=""),"",(100/(100-W142)*Concentration_gg))</f>
        <v/>
      </c>
      <c r="Y142" s="33" t="str">
        <f t="shared" si="35"/>
        <v/>
      </c>
      <c r="Z142" s="31"/>
    </row>
    <row r="143" spans="1:26" s="6" customFormat="1" x14ac:dyDescent="0.3">
      <c r="A143" s="7"/>
      <c r="B143" s="3"/>
      <c r="C143" s="129"/>
      <c r="D143" s="100"/>
      <c r="E143" s="95"/>
      <c r="F143" s="75"/>
      <c r="G143" s="95"/>
      <c r="H143" s="5"/>
      <c r="I143" s="75"/>
      <c r="J143" s="75"/>
      <c r="K143" s="75"/>
      <c r="L143" s="75"/>
      <c r="M143" s="75"/>
      <c r="N143" s="5"/>
      <c r="O143" s="81" t="s">
        <v>12</v>
      </c>
      <c r="P143" s="76" t="str">
        <f>IF(OR(ISBLANK(J142),ISBLANK(K142),A2_blank_ave=0,A3_blank_ave=0),"",((K142-J142)-(A3_blank_ave-A2_blank_ave)))</f>
        <v/>
      </c>
      <c r="Q143" s="77" t="str">
        <f>P143</f>
        <v/>
      </c>
      <c r="R143" s="134" t="str">
        <f>IF(OR(ISBLANK(M142),Change_absorbance=""),"",(1.9034046984127*Change_absorbance/M142))</f>
        <v/>
      </c>
      <c r="S143" s="24" t="str">
        <f>IF(OR(ISBLANK(E142),Concentration_gL=""),"",Concentration_gL*((E142+G142)/E142))</f>
        <v/>
      </c>
      <c r="T143" s="79" t="str">
        <f t="shared" si="33"/>
        <v/>
      </c>
      <c r="U143" s="24" t="str">
        <f>IF(OR(ISBLANK(F142),Concentration_gL=""),"",(Concentration_gL*(G142/1000)*100*(1/(F142))))</f>
        <v/>
      </c>
      <c r="V143" s="79" t="str">
        <f t="shared" si="34"/>
        <v/>
      </c>
      <c r="W143" s="75"/>
      <c r="X143" s="30" t="str">
        <f>IF(OR(ISBLANK(W142),Concentration_gg=""),"",(100/(100-W142)*Concentration_gg))</f>
        <v/>
      </c>
      <c r="Y143" s="80" t="str">
        <f t="shared" si="35"/>
        <v/>
      </c>
      <c r="Z143" s="31"/>
    </row>
    <row r="144" spans="1:26" s="6" customFormat="1" x14ac:dyDescent="0.3">
      <c r="A144" s="7"/>
      <c r="B144" s="3"/>
      <c r="C144" s="129"/>
      <c r="D144" s="100"/>
      <c r="E144" s="95"/>
      <c r="F144" s="75"/>
      <c r="G144" s="95"/>
      <c r="H144" s="5"/>
      <c r="I144" s="75"/>
      <c r="J144" s="75"/>
      <c r="K144" s="75"/>
      <c r="L144" s="75"/>
      <c r="M144" s="75"/>
      <c r="N144" s="5"/>
      <c r="O144" s="81" t="s">
        <v>13</v>
      </c>
      <c r="P144" s="76" t="str">
        <f>IF(OR(ISBLANK(K142),ISBLANK(L142),A2_blank_ave=0,A3_blank_ave=0),"",(L142-K142)-(A4_blank_ave-A3_blank_ave))</f>
        <v/>
      </c>
      <c r="Q144" s="77" t="str">
        <f>P144</f>
        <v/>
      </c>
      <c r="R144" s="134" t="str">
        <f>IF(OR(ISBLANK(M142),Change_absorbance=""),"",(1.91827504761905*Change_absorbance/M142))</f>
        <v/>
      </c>
      <c r="S144" s="24" t="str">
        <f>IF(OR(ISBLANK(E142),Concentration_gL=""),"",Concentration_gL*((E142+G142)/E142))</f>
        <v/>
      </c>
      <c r="T144" s="79" t="str">
        <f t="shared" si="33"/>
        <v/>
      </c>
      <c r="U144" s="24" t="str">
        <f>IF(OR(ISBLANK(F142),Concentration_gL=""),"",(Concentration_gL*(G142/1000)*100*(1/(F142))))</f>
        <v/>
      </c>
      <c r="V144" s="79" t="str">
        <f t="shared" si="34"/>
        <v/>
      </c>
      <c r="W144" s="75"/>
      <c r="X144" s="30" t="str">
        <f>IF(OR(ISBLANK(W142),Concentration_gg=""),"",(100/(100-W142)*Concentration_gg))</f>
        <v/>
      </c>
      <c r="Y144" s="80" t="str">
        <f t="shared" si="35"/>
        <v/>
      </c>
      <c r="Z144" s="31"/>
    </row>
    <row r="145" spans="1:26" s="6" customFormat="1" x14ac:dyDescent="0.3">
      <c r="A145" s="7"/>
      <c r="B145" s="3"/>
      <c r="C145" s="130"/>
      <c r="D145" s="100"/>
      <c r="E145" s="95"/>
      <c r="F145" s="75"/>
      <c r="G145" s="95"/>
      <c r="H145" s="5"/>
      <c r="I145" s="75"/>
      <c r="J145" s="75"/>
      <c r="K145" s="75"/>
      <c r="L145" s="75"/>
      <c r="M145" s="75"/>
      <c r="N145" s="5"/>
      <c r="O145" s="81" t="s">
        <v>35</v>
      </c>
      <c r="P145" s="76"/>
      <c r="Q145" s="77"/>
      <c r="R145" s="78" t="str">
        <f t="shared" ref="R145" si="66">IF(AND(R143="",R142="",R144=""),"",SUM(R142:R144))</f>
        <v/>
      </c>
      <c r="S145" s="24" t="str">
        <f t="shared" ref="S145" si="67">IF(OR(S143="",S142=""),"",S143+S142)</f>
        <v/>
      </c>
      <c r="T145" s="79" t="str">
        <f t="shared" si="33"/>
        <v/>
      </c>
      <c r="U145" s="78" t="str">
        <f>IF(AND(U143="",U142="",U144=""),"",SUM(U142:U144))</f>
        <v/>
      </c>
      <c r="V145" s="79" t="str">
        <f t="shared" si="34"/>
        <v/>
      </c>
      <c r="W145" s="75"/>
      <c r="X145" s="30" t="str">
        <f>IF(OR(ISBLANK(W142),Concentration_gg=""),"",(100/(100-W142)*Concentration_gg))</f>
        <v/>
      </c>
      <c r="Y145" s="82" t="str">
        <f t="shared" si="35"/>
        <v/>
      </c>
      <c r="Z145" s="31"/>
    </row>
    <row r="146" spans="1:26" s="6" customFormat="1" x14ac:dyDescent="0.3">
      <c r="A146" s="7"/>
      <c r="B146" s="3"/>
      <c r="C146" s="128">
        <v>34</v>
      </c>
      <c r="D146" s="99"/>
      <c r="E146" s="22"/>
      <c r="F146" s="104">
        <v>0.5</v>
      </c>
      <c r="G146" s="22">
        <v>20.5</v>
      </c>
      <c r="H146" s="5"/>
      <c r="I146" s="21"/>
      <c r="J146" s="21"/>
      <c r="K146" s="21"/>
      <c r="L146" s="21"/>
      <c r="M146" s="22">
        <v>0.1</v>
      </c>
      <c r="N146" s="5"/>
      <c r="O146" s="97" t="s">
        <v>46</v>
      </c>
      <c r="P146" s="24" t="str">
        <f>IF(OR(ISBLANK(A1_sample),ISBLANK(A2_sample),A1_blank_ave=0,A2_blank_ave=0),"",(A2_sample-A1_sample)-(A2_blank_ave-A1_blank_ave))</f>
        <v/>
      </c>
      <c r="Q146" s="25" t="str">
        <f>P146</f>
        <v/>
      </c>
      <c r="R146" s="134" t="str">
        <f>IF(OR(ISBLANK(Sample_volume),Change_absorbance=""),"",(1.88853434920635*Change_absorbance/Sample_volume))</f>
        <v/>
      </c>
      <c r="S146" s="24" t="str">
        <f>IF(OR(ISBLANK(E146),Concentration_gL=""),"",Concentration_gL*((E146+G146)/E146))</f>
        <v/>
      </c>
      <c r="T146" s="28" t="str">
        <f t="shared" ref="T146:T173" si="68">S146</f>
        <v/>
      </c>
      <c r="U146" s="24" t="str">
        <f>IF(OR(ISBLANK(F146),Concentration_gL=""),"",(Concentration_gL*(G146/1000)*100*(1/(F146))))</f>
        <v/>
      </c>
      <c r="V146" s="28" t="str">
        <f t="shared" ref="V146:V173" si="69">U146</f>
        <v/>
      </c>
      <c r="W146" s="22"/>
      <c r="X146" s="30" t="str">
        <f>IF(OR(ISBLANK(W146),Concentration_gg=""),"",(100/(100-W146)*Concentration_gg))</f>
        <v/>
      </c>
      <c r="Y146" s="33" t="str">
        <f t="shared" ref="Y146:Y173" si="70">X146</f>
        <v/>
      </c>
      <c r="Z146" s="31"/>
    </row>
    <row r="147" spans="1:26" s="6" customFormat="1" x14ac:dyDescent="0.3">
      <c r="A147" s="7"/>
      <c r="B147" s="3"/>
      <c r="C147" s="129"/>
      <c r="D147" s="100"/>
      <c r="E147" s="95"/>
      <c r="F147" s="75"/>
      <c r="G147" s="95"/>
      <c r="H147" s="5"/>
      <c r="I147" s="75"/>
      <c r="J147" s="75"/>
      <c r="K147" s="75"/>
      <c r="L147" s="75"/>
      <c r="M147" s="75"/>
      <c r="N147" s="5"/>
      <c r="O147" s="81" t="s">
        <v>12</v>
      </c>
      <c r="P147" s="76" t="str">
        <f>IF(OR(ISBLANK(J146),ISBLANK(K146),A2_blank_ave=0,A3_blank_ave=0),"",((K146-J146)-(A3_blank_ave-A2_blank_ave)))</f>
        <v/>
      </c>
      <c r="Q147" s="77" t="str">
        <f>P147</f>
        <v/>
      </c>
      <c r="R147" s="134" t="str">
        <f>IF(OR(ISBLANK(M146),Change_absorbance=""),"",(1.9034046984127*Change_absorbance/M146))</f>
        <v/>
      </c>
      <c r="S147" s="24" t="str">
        <f>IF(OR(ISBLANK(E146),Concentration_gL=""),"",Concentration_gL*((E146+G146)/E146))</f>
        <v/>
      </c>
      <c r="T147" s="79" t="str">
        <f t="shared" si="68"/>
        <v/>
      </c>
      <c r="U147" s="24" t="str">
        <f>IF(OR(ISBLANK(F146),Concentration_gL=""),"",(Concentration_gL*(G146/1000)*100*(1/(F146))))</f>
        <v/>
      </c>
      <c r="V147" s="79" t="str">
        <f t="shared" si="69"/>
        <v/>
      </c>
      <c r="W147" s="75"/>
      <c r="X147" s="30" t="str">
        <f>IF(OR(ISBLANK(W146),Concentration_gg=""),"",(100/(100-W146)*Concentration_gg))</f>
        <v/>
      </c>
      <c r="Y147" s="80" t="str">
        <f t="shared" si="70"/>
        <v/>
      </c>
      <c r="Z147" s="31"/>
    </row>
    <row r="148" spans="1:26" s="6" customFormat="1" x14ac:dyDescent="0.3">
      <c r="A148" s="7"/>
      <c r="B148" s="3"/>
      <c r="C148" s="129"/>
      <c r="D148" s="100"/>
      <c r="E148" s="95"/>
      <c r="F148" s="75"/>
      <c r="G148" s="95"/>
      <c r="H148" s="5"/>
      <c r="I148" s="75"/>
      <c r="J148" s="75"/>
      <c r="K148" s="75"/>
      <c r="L148" s="75"/>
      <c r="M148" s="75"/>
      <c r="N148" s="5"/>
      <c r="O148" s="81" t="s">
        <v>13</v>
      </c>
      <c r="P148" s="76" t="str">
        <f>IF(OR(ISBLANK(K146),ISBLANK(L146),A2_blank_ave=0,A3_blank_ave=0),"",(L146-K146)-(A4_blank_ave-A3_blank_ave))</f>
        <v/>
      </c>
      <c r="Q148" s="77" t="str">
        <f>P148</f>
        <v/>
      </c>
      <c r="R148" s="134" t="str">
        <f>IF(OR(ISBLANK(M146),Change_absorbance=""),"",(1.91827504761905*Change_absorbance/M146))</f>
        <v/>
      </c>
      <c r="S148" s="24" t="str">
        <f>IF(OR(ISBLANK(E146),Concentration_gL=""),"",Concentration_gL*((E146+G146)/E146))</f>
        <v/>
      </c>
      <c r="T148" s="79" t="str">
        <f t="shared" si="68"/>
        <v/>
      </c>
      <c r="U148" s="24" t="str">
        <f>IF(OR(ISBLANK(F146),Concentration_gL=""),"",(Concentration_gL*(G146/1000)*100*(1/(F146))))</f>
        <v/>
      </c>
      <c r="V148" s="79" t="str">
        <f t="shared" si="69"/>
        <v/>
      </c>
      <c r="W148" s="75"/>
      <c r="X148" s="30" t="str">
        <f>IF(OR(ISBLANK(W146),Concentration_gg=""),"",(100/(100-W146)*Concentration_gg))</f>
        <v/>
      </c>
      <c r="Y148" s="80" t="str">
        <f t="shared" si="70"/>
        <v/>
      </c>
      <c r="Z148" s="31"/>
    </row>
    <row r="149" spans="1:26" s="6" customFormat="1" x14ac:dyDescent="0.3">
      <c r="A149" s="7"/>
      <c r="B149" s="3"/>
      <c r="C149" s="130"/>
      <c r="D149" s="100"/>
      <c r="E149" s="95"/>
      <c r="F149" s="75"/>
      <c r="G149" s="95"/>
      <c r="H149" s="5"/>
      <c r="I149" s="75"/>
      <c r="J149" s="75"/>
      <c r="K149" s="75"/>
      <c r="L149" s="75"/>
      <c r="M149" s="75"/>
      <c r="N149" s="5"/>
      <c r="O149" s="81" t="s">
        <v>35</v>
      </c>
      <c r="P149" s="76"/>
      <c r="Q149" s="77"/>
      <c r="R149" s="78" t="str">
        <f t="shared" ref="R149" si="71">IF(AND(R147="",R146="",R148=""),"",SUM(R146:R148))</f>
        <v/>
      </c>
      <c r="S149" s="24" t="str">
        <f t="shared" ref="S149" si="72">IF(OR(S147="",S146=""),"",S147+S146)</f>
        <v/>
      </c>
      <c r="T149" s="79" t="str">
        <f t="shared" si="68"/>
        <v/>
      </c>
      <c r="U149" s="78" t="str">
        <f>IF(AND(U147="",U146="",U148=""),"",SUM(U146:U148))</f>
        <v/>
      </c>
      <c r="V149" s="79" t="str">
        <f t="shared" si="69"/>
        <v/>
      </c>
      <c r="W149" s="75"/>
      <c r="X149" s="30" t="str">
        <f>IF(OR(ISBLANK(W146),Concentration_gg=""),"",(100/(100-W146)*Concentration_gg))</f>
        <v/>
      </c>
      <c r="Y149" s="82" t="str">
        <f t="shared" si="70"/>
        <v/>
      </c>
      <c r="Z149" s="31"/>
    </row>
    <row r="150" spans="1:26" s="6" customFormat="1" x14ac:dyDescent="0.3">
      <c r="A150" s="7"/>
      <c r="B150" s="3"/>
      <c r="C150" s="128">
        <v>35</v>
      </c>
      <c r="D150" s="99"/>
      <c r="E150" s="22"/>
      <c r="F150" s="104">
        <v>0.5</v>
      </c>
      <c r="G150" s="22">
        <v>20.5</v>
      </c>
      <c r="H150" s="5"/>
      <c r="I150" s="21"/>
      <c r="J150" s="21"/>
      <c r="K150" s="21"/>
      <c r="L150" s="21"/>
      <c r="M150" s="22">
        <v>0.1</v>
      </c>
      <c r="N150" s="5"/>
      <c r="O150" s="97" t="s">
        <v>46</v>
      </c>
      <c r="P150" s="24" t="str">
        <f>IF(OR(ISBLANK(A1_sample),ISBLANK(A2_sample),A1_blank_ave=0,A2_blank_ave=0),"",(A2_sample-A1_sample)-(A2_blank_ave-A1_blank_ave))</f>
        <v/>
      </c>
      <c r="Q150" s="25" t="str">
        <f>P150</f>
        <v/>
      </c>
      <c r="R150" s="134" t="str">
        <f>IF(OR(ISBLANK(Sample_volume),Change_absorbance=""),"",(1.88853434920635*Change_absorbance/Sample_volume))</f>
        <v/>
      </c>
      <c r="S150" s="24" t="str">
        <f>IF(OR(ISBLANK(E150),Concentration_gL=""),"",Concentration_gL*((E150+G150)/E150))</f>
        <v/>
      </c>
      <c r="T150" s="28" t="str">
        <f t="shared" si="68"/>
        <v/>
      </c>
      <c r="U150" s="24" t="str">
        <f>IF(OR(ISBLANK(F150),Concentration_gL=""),"",(Concentration_gL*(G150/1000)*100*(1/(F150))))</f>
        <v/>
      </c>
      <c r="V150" s="28" t="str">
        <f t="shared" si="69"/>
        <v/>
      </c>
      <c r="W150" s="22"/>
      <c r="X150" s="30" t="str">
        <f>IF(OR(ISBLANK(W150),Concentration_gg=""),"",(100/(100-W150)*Concentration_gg))</f>
        <v/>
      </c>
      <c r="Y150" s="33" t="str">
        <f t="shared" si="70"/>
        <v/>
      </c>
      <c r="Z150" s="31"/>
    </row>
    <row r="151" spans="1:26" s="6" customFormat="1" x14ac:dyDescent="0.3">
      <c r="A151" s="7"/>
      <c r="B151" s="3"/>
      <c r="C151" s="129"/>
      <c r="D151" s="100"/>
      <c r="E151" s="95"/>
      <c r="F151" s="75"/>
      <c r="G151" s="95"/>
      <c r="H151" s="5"/>
      <c r="I151" s="75"/>
      <c r="J151" s="75"/>
      <c r="K151" s="75"/>
      <c r="L151" s="75"/>
      <c r="M151" s="75"/>
      <c r="N151" s="5"/>
      <c r="O151" s="81" t="s">
        <v>12</v>
      </c>
      <c r="P151" s="76" t="str">
        <f>IF(OR(ISBLANK(J150),ISBLANK(K150),A2_blank_ave=0,A3_blank_ave=0),"",((K150-J150)-(A3_blank_ave-A2_blank_ave)))</f>
        <v/>
      </c>
      <c r="Q151" s="77" t="str">
        <f>P151</f>
        <v/>
      </c>
      <c r="R151" s="134" t="str">
        <f>IF(OR(ISBLANK(M150),Change_absorbance=""),"",(1.9034046984127*Change_absorbance/M150))</f>
        <v/>
      </c>
      <c r="S151" s="24" t="str">
        <f>IF(OR(ISBLANK(E150),Concentration_gL=""),"",Concentration_gL*((E150+G150)/E150))</f>
        <v/>
      </c>
      <c r="T151" s="79" t="str">
        <f t="shared" si="68"/>
        <v/>
      </c>
      <c r="U151" s="24" t="str">
        <f>IF(OR(ISBLANK(F150),Concentration_gL=""),"",(Concentration_gL*(G150/1000)*100*(1/(F150))))</f>
        <v/>
      </c>
      <c r="V151" s="79" t="str">
        <f t="shared" si="69"/>
        <v/>
      </c>
      <c r="W151" s="75"/>
      <c r="X151" s="30" t="str">
        <f>IF(OR(ISBLANK(W150),Concentration_gg=""),"",(100/(100-W150)*Concentration_gg))</f>
        <v/>
      </c>
      <c r="Y151" s="80" t="str">
        <f t="shared" si="70"/>
        <v/>
      </c>
      <c r="Z151" s="31"/>
    </row>
    <row r="152" spans="1:26" s="6" customFormat="1" x14ac:dyDescent="0.3">
      <c r="A152" s="7"/>
      <c r="B152" s="3"/>
      <c r="C152" s="129"/>
      <c r="D152" s="100"/>
      <c r="E152" s="95"/>
      <c r="F152" s="75"/>
      <c r="G152" s="95"/>
      <c r="H152" s="5"/>
      <c r="I152" s="75"/>
      <c r="J152" s="75"/>
      <c r="K152" s="75"/>
      <c r="L152" s="75"/>
      <c r="M152" s="75"/>
      <c r="N152" s="5"/>
      <c r="O152" s="81" t="s">
        <v>13</v>
      </c>
      <c r="P152" s="76" t="str">
        <f>IF(OR(ISBLANK(K150),ISBLANK(L150),A2_blank_ave=0,A3_blank_ave=0),"",(L150-K150)-(A4_blank_ave-A3_blank_ave))</f>
        <v/>
      </c>
      <c r="Q152" s="77" t="str">
        <f>P152</f>
        <v/>
      </c>
      <c r="R152" s="134" t="str">
        <f>IF(OR(ISBLANK(M150),Change_absorbance=""),"",(1.91827504761905*Change_absorbance/M150))</f>
        <v/>
      </c>
      <c r="S152" s="24" t="str">
        <f>IF(OR(ISBLANK(E150),Concentration_gL=""),"",Concentration_gL*((E150+G150)/E150))</f>
        <v/>
      </c>
      <c r="T152" s="79" t="str">
        <f t="shared" si="68"/>
        <v/>
      </c>
      <c r="U152" s="24" t="str">
        <f>IF(OR(ISBLANK(F150),Concentration_gL=""),"",(Concentration_gL*(G150/1000)*100*(1/(F150))))</f>
        <v/>
      </c>
      <c r="V152" s="79" t="str">
        <f t="shared" si="69"/>
        <v/>
      </c>
      <c r="W152" s="75"/>
      <c r="X152" s="30" t="str">
        <f>IF(OR(ISBLANK(W150),Concentration_gg=""),"",(100/(100-W150)*Concentration_gg))</f>
        <v/>
      </c>
      <c r="Y152" s="80" t="str">
        <f t="shared" si="70"/>
        <v/>
      </c>
      <c r="Z152" s="31"/>
    </row>
    <row r="153" spans="1:26" s="6" customFormat="1" x14ac:dyDescent="0.3">
      <c r="A153" s="7"/>
      <c r="B153" s="3"/>
      <c r="C153" s="130"/>
      <c r="D153" s="100"/>
      <c r="E153" s="95"/>
      <c r="F153" s="75"/>
      <c r="G153" s="95"/>
      <c r="H153" s="5"/>
      <c r="I153" s="75"/>
      <c r="J153" s="75"/>
      <c r="K153" s="75"/>
      <c r="L153" s="75"/>
      <c r="M153" s="75"/>
      <c r="N153" s="5"/>
      <c r="O153" s="81" t="s">
        <v>35</v>
      </c>
      <c r="P153" s="76"/>
      <c r="Q153" s="77"/>
      <c r="R153" s="78" t="str">
        <f t="shared" ref="R153" si="73">IF(AND(R151="",R150="",R152=""),"",SUM(R150:R152))</f>
        <v/>
      </c>
      <c r="S153" s="24" t="str">
        <f t="shared" ref="S153" si="74">IF(OR(S151="",S150=""),"",S151+S150)</f>
        <v/>
      </c>
      <c r="T153" s="79" t="str">
        <f t="shared" si="68"/>
        <v/>
      </c>
      <c r="U153" s="78" t="str">
        <f>IF(AND(U151="",U150="",U152=""),"",SUM(U150:U152))</f>
        <v/>
      </c>
      <c r="V153" s="79" t="str">
        <f t="shared" si="69"/>
        <v/>
      </c>
      <c r="W153" s="75"/>
      <c r="X153" s="30" t="str">
        <f>IF(OR(ISBLANK(W150),Concentration_gg=""),"",(100/(100-W150)*Concentration_gg))</f>
        <v/>
      </c>
      <c r="Y153" s="82" t="str">
        <f t="shared" si="70"/>
        <v/>
      </c>
      <c r="Z153" s="31"/>
    </row>
    <row r="154" spans="1:26" s="6" customFormat="1" x14ac:dyDescent="0.3">
      <c r="A154" s="7"/>
      <c r="B154" s="3"/>
      <c r="C154" s="128">
        <v>36</v>
      </c>
      <c r="D154" s="99"/>
      <c r="E154" s="22"/>
      <c r="F154" s="104">
        <v>0.5</v>
      </c>
      <c r="G154" s="22">
        <v>20.5</v>
      </c>
      <c r="H154" s="5"/>
      <c r="I154" s="21"/>
      <c r="J154" s="21"/>
      <c r="K154" s="21"/>
      <c r="L154" s="21"/>
      <c r="M154" s="22">
        <v>0.1</v>
      </c>
      <c r="N154" s="5"/>
      <c r="O154" s="97" t="s">
        <v>46</v>
      </c>
      <c r="P154" s="24" t="str">
        <f>IF(OR(ISBLANK(A1_sample),ISBLANK(A2_sample),A1_blank_ave=0,A2_blank_ave=0),"",(A2_sample-A1_sample)-(A2_blank_ave-A1_blank_ave))</f>
        <v/>
      </c>
      <c r="Q154" s="25" t="str">
        <f>P154</f>
        <v/>
      </c>
      <c r="R154" s="134" t="str">
        <f>IF(OR(ISBLANK(Sample_volume),Change_absorbance=""),"",(1.88853434920635*Change_absorbance/Sample_volume))</f>
        <v/>
      </c>
      <c r="S154" s="24" t="str">
        <f>IF(OR(ISBLANK(E154),Concentration_gL=""),"",Concentration_gL*((E154+G154)/E154))</f>
        <v/>
      </c>
      <c r="T154" s="28" t="str">
        <f t="shared" si="68"/>
        <v/>
      </c>
      <c r="U154" s="24" t="str">
        <f>IF(OR(ISBLANK(F154),Concentration_gL=""),"",(Concentration_gL*(G154/1000)*100*(1/(F154))))</f>
        <v/>
      </c>
      <c r="V154" s="28" t="str">
        <f t="shared" si="69"/>
        <v/>
      </c>
      <c r="W154" s="22"/>
      <c r="X154" s="30" t="str">
        <f>IF(OR(ISBLANK(W154),Concentration_gg=""),"",(100/(100-W154)*Concentration_gg))</f>
        <v/>
      </c>
      <c r="Y154" s="33" t="str">
        <f t="shared" si="70"/>
        <v/>
      </c>
      <c r="Z154" s="31"/>
    </row>
    <row r="155" spans="1:26" s="6" customFormat="1" x14ac:dyDescent="0.3">
      <c r="A155" s="7"/>
      <c r="B155" s="3"/>
      <c r="C155" s="129"/>
      <c r="D155" s="100"/>
      <c r="E155" s="95"/>
      <c r="F155" s="75"/>
      <c r="G155" s="95"/>
      <c r="H155" s="5"/>
      <c r="I155" s="75"/>
      <c r="J155" s="75"/>
      <c r="K155" s="75"/>
      <c r="L155" s="75"/>
      <c r="M155" s="75"/>
      <c r="N155" s="5"/>
      <c r="O155" s="81" t="s">
        <v>12</v>
      </c>
      <c r="P155" s="76" t="str">
        <f>IF(OR(ISBLANK(J154),ISBLANK(K154),A2_blank_ave=0,A3_blank_ave=0),"",((K154-J154)-(A3_blank_ave-A2_blank_ave)))</f>
        <v/>
      </c>
      <c r="Q155" s="77" t="str">
        <f>P155</f>
        <v/>
      </c>
      <c r="R155" s="134" t="str">
        <f>IF(OR(ISBLANK(M154),Change_absorbance=""),"",(1.9034046984127*Change_absorbance/M154))</f>
        <v/>
      </c>
      <c r="S155" s="24" t="str">
        <f>IF(OR(ISBLANK(E154),Concentration_gL=""),"",Concentration_gL*((E154+G154)/E154))</f>
        <v/>
      </c>
      <c r="T155" s="79" t="str">
        <f t="shared" si="68"/>
        <v/>
      </c>
      <c r="U155" s="24" t="str">
        <f>IF(OR(ISBLANK(F154),Concentration_gL=""),"",(Concentration_gL*(G154/1000)*100*(1/(F154))))</f>
        <v/>
      </c>
      <c r="V155" s="79" t="str">
        <f t="shared" si="69"/>
        <v/>
      </c>
      <c r="W155" s="75"/>
      <c r="X155" s="30" t="str">
        <f>IF(OR(ISBLANK(W154),Concentration_gg=""),"",(100/(100-W154)*Concentration_gg))</f>
        <v/>
      </c>
      <c r="Y155" s="80" t="str">
        <f t="shared" si="70"/>
        <v/>
      </c>
      <c r="Z155" s="31"/>
    </row>
    <row r="156" spans="1:26" s="6" customFormat="1" x14ac:dyDescent="0.3">
      <c r="A156" s="7"/>
      <c r="B156" s="3"/>
      <c r="C156" s="129"/>
      <c r="D156" s="100"/>
      <c r="E156" s="95"/>
      <c r="F156" s="75"/>
      <c r="G156" s="95"/>
      <c r="H156" s="5"/>
      <c r="I156" s="75"/>
      <c r="J156" s="75"/>
      <c r="K156" s="75"/>
      <c r="L156" s="75"/>
      <c r="M156" s="75"/>
      <c r="N156" s="5"/>
      <c r="O156" s="81" t="s">
        <v>13</v>
      </c>
      <c r="P156" s="76" t="str">
        <f>IF(OR(ISBLANK(K154),ISBLANK(L154),A2_blank_ave=0,A3_blank_ave=0),"",(L154-K154)-(A4_blank_ave-A3_blank_ave))</f>
        <v/>
      </c>
      <c r="Q156" s="77" t="str">
        <f>P156</f>
        <v/>
      </c>
      <c r="R156" s="134" t="str">
        <f>IF(OR(ISBLANK(M154),Change_absorbance=""),"",(1.91827504761905*Change_absorbance/M154))</f>
        <v/>
      </c>
      <c r="S156" s="24" t="str">
        <f>IF(OR(ISBLANK(E154),Concentration_gL=""),"",Concentration_gL*((E154+G154)/E154))</f>
        <v/>
      </c>
      <c r="T156" s="79" t="str">
        <f t="shared" si="68"/>
        <v/>
      </c>
      <c r="U156" s="24" t="str">
        <f>IF(OR(ISBLANK(F154),Concentration_gL=""),"",(Concentration_gL*(G154/1000)*100*(1/(F154))))</f>
        <v/>
      </c>
      <c r="V156" s="79" t="str">
        <f t="shared" si="69"/>
        <v/>
      </c>
      <c r="W156" s="75"/>
      <c r="X156" s="30" t="str">
        <f>IF(OR(ISBLANK(W154),Concentration_gg=""),"",(100/(100-W154)*Concentration_gg))</f>
        <v/>
      </c>
      <c r="Y156" s="80" t="str">
        <f t="shared" si="70"/>
        <v/>
      </c>
      <c r="Z156" s="31"/>
    </row>
    <row r="157" spans="1:26" s="6" customFormat="1" x14ac:dyDescent="0.3">
      <c r="A157" s="7"/>
      <c r="B157" s="3"/>
      <c r="C157" s="130"/>
      <c r="D157" s="100"/>
      <c r="E157" s="95"/>
      <c r="F157" s="75"/>
      <c r="G157" s="95"/>
      <c r="H157" s="5"/>
      <c r="I157" s="75"/>
      <c r="J157" s="75"/>
      <c r="K157" s="75"/>
      <c r="L157" s="75"/>
      <c r="M157" s="75"/>
      <c r="N157" s="5"/>
      <c r="O157" s="81" t="s">
        <v>35</v>
      </c>
      <c r="P157" s="76"/>
      <c r="Q157" s="77"/>
      <c r="R157" s="78" t="str">
        <f t="shared" ref="R157" si="75">IF(AND(R155="",R154="",R156=""),"",SUM(R154:R156))</f>
        <v/>
      </c>
      <c r="S157" s="24" t="str">
        <f t="shared" ref="S157" si="76">IF(OR(S155="",S154=""),"",S155+S154)</f>
        <v/>
      </c>
      <c r="T157" s="79" t="str">
        <f t="shared" si="68"/>
        <v/>
      </c>
      <c r="U157" s="78" t="str">
        <f>IF(AND(U155="",U154="",U156=""),"",SUM(U154:U156))</f>
        <v/>
      </c>
      <c r="V157" s="79" t="str">
        <f t="shared" si="69"/>
        <v/>
      </c>
      <c r="W157" s="75"/>
      <c r="X157" s="30" t="str">
        <f>IF(OR(ISBLANK(W154),Concentration_gg=""),"",(100/(100-W154)*Concentration_gg))</f>
        <v/>
      </c>
      <c r="Y157" s="82" t="str">
        <f t="shared" si="70"/>
        <v/>
      </c>
      <c r="Z157" s="31"/>
    </row>
    <row r="158" spans="1:26" s="6" customFormat="1" x14ac:dyDescent="0.3">
      <c r="A158" s="7"/>
      <c r="B158" s="3"/>
      <c r="C158" s="128">
        <v>37</v>
      </c>
      <c r="D158" s="99"/>
      <c r="E158" s="22"/>
      <c r="F158" s="104">
        <v>0.5</v>
      </c>
      <c r="G158" s="22">
        <v>20.5</v>
      </c>
      <c r="H158" s="5"/>
      <c r="I158" s="21"/>
      <c r="J158" s="21"/>
      <c r="K158" s="21"/>
      <c r="L158" s="21"/>
      <c r="M158" s="22">
        <v>0.1</v>
      </c>
      <c r="N158" s="5"/>
      <c r="O158" s="97" t="s">
        <v>46</v>
      </c>
      <c r="P158" s="24" t="str">
        <f>IF(OR(ISBLANK(A1_sample),ISBLANK(A2_sample),A1_blank_ave=0,A2_blank_ave=0),"",(A2_sample-A1_sample)-(A2_blank_ave-A1_blank_ave))</f>
        <v/>
      </c>
      <c r="Q158" s="25" t="str">
        <f>P158</f>
        <v/>
      </c>
      <c r="R158" s="134" t="str">
        <f>IF(OR(ISBLANK(Sample_volume),Change_absorbance=""),"",(1.88853434920635*Change_absorbance/Sample_volume))</f>
        <v/>
      </c>
      <c r="S158" s="24" t="str">
        <f>IF(OR(ISBLANK(E158),Concentration_gL=""),"",Concentration_gL*((E158+G158)/E158))</f>
        <v/>
      </c>
      <c r="T158" s="28" t="str">
        <f t="shared" si="68"/>
        <v/>
      </c>
      <c r="U158" s="24" t="str">
        <f>IF(OR(ISBLANK(F158),Concentration_gL=""),"",(Concentration_gL*(G158/1000)*100*(1/(F158))))</f>
        <v/>
      </c>
      <c r="V158" s="28" t="str">
        <f t="shared" si="69"/>
        <v/>
      </c>
      <c r="W158" s="22"/>
      <c r="X158" s="30" t="str">
        <f>IF(OR(ISBLANK(W158),Concentration_gg=""),"",(100/(100-W158)*Concentration_gg))</f>
        <v/>
      </c>
      <c r="Y158" s="33" t="str">
        <f t="shared" si="70"/>
        <v/>
      </c>
      <c r="Z158" s="31"/>
    </row>
    <row r="159" spans="1:26" s="6" customFormat="1" x14ac:dyDescent="0.3">
      <c r="A159" s="7"/>
      <c r="B159" s="3"/>
      <c r="C159" s="129"/>
      <c r="D159" s="100"/>
      <c r="E159" s="95"/>
      <c r="F159" s="75"/>
      <c r="G159" s="95"/>
      <c r="H159" s="5"/>
      <c r="I159" s="75"/>
      <c r="J159" s="75"/>
      <c r="K159" s="75"/>
      <c r="L159" s="75"/>
      <c r="M159" s="75"/>
      <c r="N159" s="5"/>
      <c r="O159" s="81" t="s">
        <v>12</v>
      </c>
      <c r="P159" s="76" t="str">
        <f>IF(OR(ISBLANK(J158),ISBLANK(K158),A2_blank_ave=0,A3_blank_ave=0),"",((K158-J158)-(A3_blank_ave-A2_blank_ave)))</f>
        <v/>
      </c>
      <c r="Q159" s="77" t="str">
        <f>P159</f>
        <v/>
      </c>
      <c r="R159" s="134" t="str">
        <f>IF(OR(ISBLANK(M158),Change_absorbance=""),"",(1.9034046984127*Change_absorbance/M158))</f>
        <v/>
      </c>
      <c r="S159" s="24" t="str">
        <f>IF(OR(ISBLANK(E158),Concentration_gL=""),"",Concentration_gL*((E158+G158)/E158))</f>
        <v/>
      </c>
      <c r="T159" s="79" t="str">
        <f t="shared" si="68"/>
        <v/>
      </c>
      <c r="U159" s="24" t="str">
        <f>IF(OR(ISBLANK(F158),Concentration_gL=""),"",(Concentration_gL*(G158/1000)*100*(1/(F158))))</f>
        <v/>
      </c>
      <c r="V159" s="79" t="str">
        <f t="shared" si="69"/>
        <v/>
      </c>
      <c r="W159" s="75"/>
      <c r="X159" s="30" t="str">
        <f>IF(OR(ISBLANK(W158),Concentration_gg=""),"",(100/(100-W158)*Concentration_gg))</f>
        <v/>
      </c>
      <c r="Y159" s="80" t="str">
        <f t="shared" si="70"/>
        <v/>
      </c>
      <c r="Z159" s="31"/>
    </row>
    <row r="160" spans="1:26" s="6" customFormat="1" x14ac:dyDescent="0.3">
      <c r="A160" s="7"/>
      <c r="B160" s="3"/>
      <c r="C160" s="129"/>
      <c r="D160" s="100"/>
      <c r="E160" s="95"/>
      <c r="F160" s="75"/>
      <c r="G160" s="95"/>
      <c r="H160" s="5"/>
      <c r="I160" s="75"/>
      <c r="J160" s="75"/>
      <c r="K160" s="75"/>
      <c r="L160" s="75"/>
      <c r="M160" s="75"/>
      <c r="N160" s="5"/>
      <c r="O160" s="81" t="s">
        <v>13</v>
      </c>
      <c r="P160" s="76" t="str">
        <f>IF(OR(ISBLANK(K158),ISBLANK(L158),A2_blank_ave=0,A3_blank_ave=0),"",(L158-K158)-(A4_blank_ave-A3_blank_ave))</f>
        <v/>
      </c>
      <c r="Q160" s="77" t="str">
        <f>P160</f>
        <v/>
      </c>
      <c r="R160" s="134" t="str">
        <f>IF(OR(ISBLANK(M158),Change_absorbance=""),"",(1.91827504761905*Change_absorbance/M158))</f>
        <v/>
      </c>
      <c r="S160" s="24" t="str">
        <f>IF(OR(ISBLANK(E158),Concentration_gL=""),"",Concentration_gL*((E158+G158)/E158))</f>
        <v/>
      </c>
      <c r="T160" s="79" t="str">
        <f t="shared" si="68"/>
        <v/>
      </c>
      <c r="U160" s="24" t="str">
        <f>IF(OR(ISBLANK(F158),Concentration_gL=""),"",(Concentration_gL*(G158/1000)*100*(1/(F158))))</f>
        <v/>
      </c>
      <c r="V160" s="79" t="str">
        <f t="shared" si="69"/>
        <v/>
      </c>
      <c r="W160" s="75"/>
      <c r="X160" s="30" t="str">
        <f>IF(OR(ISBLANK(W158),Concentration_gg=""),"",(100/(100-W158)*Concentration_gg))</f>
        <v/>
      </c>
      <c r="Y160" s="80" t="str">
        <f t="shared" si="70"/>
        <v/>
      </c>
      <c r="Z160" s="31"/>
    </row>
    <row r="161" spans="1:26" s="6" customFormat="1" x14ac:dyDescent="0.3">
      <c r="A161" s="7"/>
      <c r="B161" s="3"/>
      <c r="C161" s="130"/>
      <c r="D161" s="100"/>
      <c r="E161" s="95"/>
      <c r="F161" s="75"/>
      <c r="G161" s="95"/>
      <c r="H161" s="5"/>
      <c r="I161" s="75"/>
      <c r="J161" s="75"/>
      <c r="K161" s="75"/>
      <c r="L161" s="75"/>
      <c r="M161" s="75"/>
      <c r="N161" s="5"/>
      <c r="O161" s="81" t="s">
        <v>35</v>
      </c>
      <c r="P161" s="76"/>
      <c r="Q161" s="77"/>
      <c r="R161" s="78" t="str">
        <f t="shared" ref="R161" si="77">IF(AND(R159="",R158="",R160=""),"",SUM(R158:R160))</f>
        <v/>
      </c>
      <c r="S161" s="24" t="str">
        <f t="shared" ref="S161" si="78">IF(OR(S159="",S158=""),"",S159+S158)</f>
        <v/>
      </c>
      <c r="T161" s="79" t="str">
        <f t="shared" si="68"/>
        <v/>
      </c>
      <c r="U161" s="78" t="str">
        <f>IF(AND(U159="",U158="",U160=""),"",SUM(U158:U160))</f>
        <v/>
      </c>
      <c r="V161" s="79" t="str">
        <f t="shared" si="69"/>
        <v/>
      </c>
      <c r="W161" s="75"/>
      <c r="X161" s="30" t="str">
        <f>IF(OR(ISBLANK(W158),Concentration_gg=""),"",(100/(100-W158)*Concentration_gg))</f>
        <v/>
      </c>
      <c r="Y161" s="82" t="str">
        <f t="shared" si="70"/>
        <v/>
      </c>
      <c r="Z161" s="31"/>
    </row>
    <row r="162" spans="1:26" s="6" customFormat="1" x14ac:dyDescent="0.3">
      <c r="A162" s="7"/>
      <c r="B162" s="3"/>
      <c r="C162" s="128">
        <v>38</v>
      </c>
      <c r="D162" s="99"/>
      <c r="E162" s="22"/>
      <c r="F162" s="104">
        <v>0.5</v>
      </c>
      <c r="G162" s="22">
        <v>20.5</v>
      </c>
      <c r="H162" s="5"/>
      <c r="I162" s="21"/>
      <c r="J162" s="21"/>
      <c r="K162" s="21"/>
      <c r="L162" s="21"/>
      <c r="M162" s="22">
        <v>0.1</v>
      </c>
      <c r="N162" s="5"/>
      <c r="O162" s="97" t="s">
        <v>46</v>
      </c>
      <c r="P162" s="24" t="str">
        <f>IF(OR(ISBLANK(A1_sample),ISBLANK(A2_sample),A1_blank_ave=0,A2_blank_ave=0),"",(A2_sample-A1_sample)-(A2_blank_ave-A1_blank_ave))</f>
        <v/>
      </c>
      <c r="Q162" s="25" t="str">
        <f>P162</f>
        <v/>
      </c>
      <c r="R162" s="134" t="str">
        <f>IF(OR(ISBLANK(Sample_volume),Change_absorbance=""),"",(1.88853434920635*Change_absorbance/Sample_volume))</f>
        <v/>
      </c>
      <c r="S162" s="24" t="str">
        <f>IF(OR(ISBLANK(E162),Concentration_gL=""),"",Concentration_gL*((E162+G162)/E162))</f>
        <v/>
      </c>
      <c r="T162" s="28" t="str">
        <f t="shared" si="68"/>
        <v/>
      </c>
      <c r="U162" s="24" t="str">
        <f>IF(OR(ISBLANK(F162),Concentration_gL=""),"",(Concentration_gL*(G162/1000)*100*(1/(F162))))</f>
        <v/>
      </c>
      <c r="V162" s="28" t="str">
        <f t="shared" si="69"/>
        <v/>
      </c>
      <c r="W162" s="22"/>
      <c r="X162" s="30" t="str">
        <f>IF(OR(ISBLANK(W162),Concentration_gg=""),"",(100/(100-W162)*Concentration_gg))</f>
        <v/>
      </c>
      <c r="Y162" s="33" t="str">
        <f t="shared" si="70"/>
        <v/>
      </c>
      <c r="Z162" s="31"/>
    </row>
    <row r="163" spans="1:26" s="6" customFormat="1" x14ac:dyDescent="0.3">
      <c r="A163" s="7"/>
      <c r="B163" s="3"/>
      <c r="C163" s="129"/>
      <c r="D163" s="100"/>
      <c r="E163" s="95"/>
      <c r="F163" s="75"/>
      <c r="G163" s="95"/>
      <c r="H163" s="5"/>
      <c r="I163" s="75"/>
      <c r="J163" s="75"/>
      <c r="K163" s="75"/>
      <c r="L163" s="75"/>
      <c r="M163" s="75"/>
      <c r="N163" s="5"/>
      <c r="O163" s="81" t="s">
        <v>12</v>
      </c>
      <c r="P163" s="76" t="str">
        <f>IF(OR(ISBLANK(J162),ISBLANK(K162),A2_blank_ave=0,A3_blank_ave=0),"",((K162-J162)-(A3_blank_ave-A2_blank_ave)))</f>
        <v/>
      </c>
      <c r="Q163" s="77" t="str">
        <f>P163</f>
        <v/>
      </c>
      <c r="R163" s="134" t="str">
        <f>IF(OR(ISBLANK(M162),Change_absorbance=""),"",(1.9034046984127*Change_absorbance/M162))</f>
        <v/>
      </c>
      <c r="S163" s="24" t="str">
        <f>IF(OR(ISBLANK(E162),Concentration_gL=""),"",Concentration_gL*((E162+G162)/E162))</f>
        <v/>
      </c>
      <c r="T163" s="79" t="str">
        <f t="shared" si="68"/>
        <v/>
      </c>
      <c r="U163" s="24" t="str">
        <f>IF(OR(ISBLANK(F162),Concentration_gL=""),"",(Concentration_gL*(G162/1000)*100*(1/(F162))))</f>
        <v/>
      </c>
      <c r="V163" s="79" t="str">
        <f t="shared" si="69"/>
        <v/>
      </c>
      <c r="W163" s="75"/>
      <c r="X163" s="30" t="str">
        <f>IF(OR(ISBLANK(W162),Concentration_gg=""),"",(100/(100-W162)*Concentration_gg))</f>
        <v/>
      </c>
      <c r="Y163" s="80" t="str">
        <f t="shared" si="70"/>
        <v/>
      </c>
      <c r="Z163" s="31"/>
    </row>
    <row r="164" spans="1:26" s="6" customFormat="1" x14ac:dyDescent="0.3">
      <c r="A164" s="7"/>
      <c r="B164" s="3"/>
      <c r="C164" s="129"/>
      <c r="D164" s="100"/>
      <c r="E164" s="95"/>
      <c r="F164" s="75"/>
      <c r="G164" s="95"/>
      <c r="H164" s="5"/>
      <c r="I164" s="75"/>
      <c r="J164" s="75"/>
      <c r="K164" s="75"/>
      <c r="L164" s="75"/>
      <c r="M164" s="75"/>
      <c r="N164" s="5"/>
      <c r="O164" s="81" t="s">
        <v>13</v>
      </c>
      <c r="P164" s="76" t="str">
        <f>IF(OR(ISBLANK(K162),ISBLANK(L162),A2_blank_ave=0,A3_blank_ave=0),"",(L162-K162)-(A4_blank_ave-A3_blank_ave))</f>
        <v/>
      </c>
      <c r="Q164" s="77" t="str">
        <f>P164</f>
        <v/>
      </c>
      <c r="R164" s="134" t="str">
        <f>IF(OR(ISBLANK(M162),Change_absorbance=""),"",(1.91827504761905*Change_absorbance/M162))</f>
        <v/>
      </c>
      <c r="S164" s="24" t="str">
        <f>IF(OR(ISBLANK(E162),Concentration_gL=""),"",Concentration_gL*((E162+G162)/E162))</f>
        <v/>
      </c>
      <c r="T164" s="79" t="str">
        <f t="shared" si="68"/>
        <v/>
      </c>
      <c r="U164" s="24" t="str">
        <f>IF(OR(ISBLANK(F162),Concentration_gL=""),"",(Concentration_gL*(G162/1000)*100*(1/(F162))))</f>
        <v/>
      </c>
      <c r="V164" s="79" t="str">
        <f t="shared" si="69"/>
        <v/>
      </c>
      <c r="W164" s="75"/>
      <c r="X164" s="30" t="str">
        <f>IF(OR(ISBLANK(W162),Concentration_gg=""),"",(100/(100-W162)*Concentration_gg))</f>
        <v/>
      </c>
      <c r="Y164" s="80" t="str">
        <f t="shared" si="70"/>
        <v/>
      </c>
      <c r="Z164" s="31"/>
    </row>
    <row r="165" spans="1:26" s="6" customFormat="1" x14ac:dyDescent="0.3">
      <c r="A165" s="7"/>
      <c r="B165" s="3"/>
      <c r="C165" s="130"/>
      <c r="D165" s="100"/>
      <c r="E165" s="95"/>
      <c r="F165" s="75"/>
      <c r="G165" s="95"/>
      <c r="H165" s="5"/>
      <c r="I165" s="75"/>
      <c r="J165" s="75"/>
      <c r="K165" s="75"/>
      <c r="L165" s="75"/>
      <c r="M165" s="75"/>
      <c r="N165" s="5"/>
      <c r="O165" s="81" t="s">
        <v>35</v>
      </c>
      <c r="P165" s="76"/>
      <c r="Q165" s="77"/>
      <c r="R165" s="78" t="str">
        <f t="shared" ref="R165" si="79">IF(AND(R163="",R162="",R164=""),"",SUM(R162:R164))</f>
        <v/>
      </c>
      <c r="S165" s="24" t="str">
        <f t="shared" ref="S165" si="80">IF(OR(S163="",S162=""),"",S163+S162)</f>
        <v/>
      </c>
      <c r="T165" s="79" t="str">
        <f t="shared" si="68"/>
        <v/>
      </c>
      <c r="U165" s="78" t="str">
        <f>IF(AND(U163="",U162="",U164=""),"",SUM(U162:U164))</f>
        <v/>
      </c>
      <c r="V165" s="79" t="str">
        <f t="shared" si="69"/>
        <v/>
      </c>
      <c r="W165" s="75"/>
      <c r="X165" s="30" t="str">
        <f>IF(OR(ISBLANK(W162),Concentration_gg=""),"",(100/(100-W162)*Concentration_gg))</f>
        <v/>
      </c>
      <c r="Y165" s="82" t="str">
        <f t="shared" si="70"/>
        <v/>
      </c>
      <c r="Z165" s="31"/>
    </row>
    <row r="166" spans="1:26" s="6" customFormat="1" x14ac:dyDescent="0.3">
      <c r="A166" s="7"/>
      <c r="B166" s="3"/>
      <c r="C166" s="128">
        <v>39</v>
      </c>
      <c r="D166" s="99"/>
      <c r="E166" s="22"/>
      <c r="F166" s="104">
        <v>0.5</v>
      </c>
      <c r="G166" s="22">
        <v>20.5</v>
      </c>
      <c r="H166" s="5"/>
      <c r="I166" s="21"/>
      <c r="J166" s="21"/>
      <c r="K166" s="21"/>
      <c r="L166" s="21"/>
      <c r="M166" s="22">
        <v>0.1</v>
      </c>
      <c r="N166" s="5"/>
      <c r="O166" s="97" t="s">
        <v>46</v>
      </c>
      <c r="P166" s="24" t="str">
        <f>IF(OR(ISBLANK(A1_sample),ISBLANK(A2_sample),A1_blank_ave=0,A2_blank_ave=0),"",(A2_sample-A1_sample)-(A2_blank_ave-A1_blank_ave))</f>
        <v/>
      </c>
      <c r="Q166" s="25" t="str">
        <f>P166</f>
        <v/>
      </c>
      <c r="R166" s="134" t="str">
        <f>IF(OR(ISBLANK(Sample_volume),Change_absorbance=""),"",(1.88853434920635*Change_absorbance/Sample_volume))</f>
        <v/>
      </c>
      <c r="S166" s="24" t="str">
        <f>IF(OR(ISBLANK(E166),Concentration_gL=""),"",Concentration_gL*((E166+G166)/E166))</f>
        <v/>
      </c>
      <c r="T166" s="28" t="str">
        <f t="shared" si="68"/>
        <v/>
      </c>
      <c r="U166" s="24" t="str">
        <f>IF(OR(ISBLANK(F166),Concentration_gL=""),"",(Concentration_gL*(G166/1000)*100*(1/(F166))))</f>
        <v/>
      </c>
      <c r="V166" s="28" t="str">
        <f t="shared" si="69"/>
        <v/>
      </c>
      <c r="W166" s="22"/>
      <c r="X166" s="30" t="str">
        <f>IF(OR(ISBLANK(W166),Concentration_gg=""),"",(100/(100-W166)*Concentration_gg))</f>
        <v/>
      </c>
      <c r="Y166" s="33" t="str">
        <f t="shared" si="70"/>
        <v/>
      </c>
      <c r="Z166" s="31"/>
    </row>
    <row r="167" spans="1:26" s="6" customFormat="1" x14ac:dyDescent="0.3">
      <c r="A167" s="7"/>
      <c r="B167" s="3"/>
      <c r="C167" s="129"/>
      <c r="D167" s="100"/>
      <c r="E167" s="95"/>
      <c r="F167" s="75"/>
      <c r="G167" s="95"/>
      <c r="H167" s="5"/>
      <c r="I167" s="75"/>
      <c r="J167" s="75"/>
      <c r="K167" s="75"/>
      <c r="L167" s="75"/>
      <c r="M167" s="75"/>
      <c r="N167" s="5"/>
      <c r="O167" s="81" t="s">
        <v>12</v>
      </c>
      <c r="P167" s="76" t="str">
        <f>IF(OR(ISBLANK(J166),ISBLANK(K166),A2_blank_ave=0,A3_blank_ave=0),"",((K166-J166)-(A3_blank_ave-A2_blank_ave)))</f>
        <v/>
      </c>
      <c r="Q167" s="77" t="str">
        <f>P167</f>
        <v/>
      </c>
      <c r="R167" s="134" t="str">
        <f>IF(OR(ISBLANK(M166),Change_absorbance=""),"",(1.9034046984127*Change_absorbance/M166))</f>
        <v/>
      </c>
      <c r="S167" s="24" t="str">
        <f>IF(OR(ISBLANK(E166),Concentration_gL=""),"",Concentration_gL*((E166+G166)/E166))</f>
        <v/>
      </c>
      <c r="T167" s="79" t="str">
        <f t="shared" si="68"/>
        <v/>
      </c>
      <c r="U167" s="24" t="str">
        <f>IF(OR(ISBLANK(F166),Concentration_gL=""),"",(Concentration_gL*(G166/1000)*100*(1/(F166))))</f>
        <v/>
      </c>
      <c r="V167" s="79" t="str">
        <f t="shared" si="69"/>
        <v/>
      </c>
      <c r="W167" s="75"/>
      <c r="X167" s="30" t="str">
        <f>IF(OR(ISBLANK(W166),Concentration_gg=""),"",(100/(100-W166)*Concentration_gg))</f>
        <v/>
      </c>
      <c r="Y167" s="80" t="str">
        <f t="shared" si="70"/>
        <v/>
      </c>
      <c r="Z167" s="31"/>
    </row>
    <row r="168" spans="1:26" s="6" customFormat="1" x14ac:dyDescent="0.3">
      <c r="A168" s="7"/>
      <c r="B168" s="3"/>
      <c r="C168" s="129"/>
      <c r="D168" s="100"/>
      <c r="E168" s="95"/>
      <c r="F168" s="75"/>
      <c r="G168" s="95"/>
      <c r="H168" s="5"/>
      <c r="I168" s="75"/>
      <c r="J168" s="75"/>
      <c r="K168" s="75"/>
      <c r="L168" s="75"/>
      <c r="M168" s="75"/>
      <c r="N168" s="5"/>
      <c r="O168" s="81" t="s">
        <v>13</v>
      </c>
      <c r="P168" s="76" t="str">
        <f>IF(OR(ISBLANK(K166),ISBLANK(L166),A2_blank_ave=0,A3_blank_ave=0),"",(L166-K166)-(A4_blank_ave-A3_blank_ave))</f>
        <v/>
      </c>
      <c r="Q168" s="77" t="str">
        <f>P168</f>
        <v/>
      </c>
      <c r="R168" s="134" t="str">
        <f>IF(OR(ISBLANK(M166),Change_absorbance=""),"",(1.91827504761905*Change_absorbance/M166))</f>
        <v/>
      </c>
      <c r="S168" s="24" t="str">
        <f>IF(OR(ISBLANK(E166),Concentration_gL=""),"",Concentration_gL*((E166+G166)/E166))</f>
        <v/>
      </c>
      <c r="T168" s="79" t="str">
        <f t="shared" si="68"/>
        <v/>
      </c>
      <c r="U168" s="24" t="str">
        <f>IF(OR(ISBLANK(F166),Concentration_gL=""),"",(Concentration_gL*(G166/1000)*100*(1/(F166))))</f>
        <v/>
      </c>
      <c r="V168" s="79" t="str">
        <f t="shared" si="69"/>
        <v/>
      </c>
      <c r="W168" s="75"/>
      <c r="X168" s="30" t="str">
        <f>IF(OR(ISBLANK(W166),Concentration_gg=""),"",(100/(100-W166)*Concentration_gg))</f>
        <v/>
      </c>
      <c r="Y168" s="80" t="str">
        <f t="shared" si="70"/>
        <v/>
      </c>
      <c r="Z168" s="31"/>
    </row>
    <row r="169" spans="1:26" s="6" customFormat="1" x14ac:dyDescent="0.3">
      <c r="A169" s="7"/>
      <c r="B169" s="3"/>
      <c r="C169" s="129"/>
      <c r="D169" s="100"/>
      <c r="E169" s="95"/>
      <c r="F169" s="75"/>
      <c r="G169" s="95"/>
      <c r="H169" s="5"/>
      <c r="I169" s="75"/>
      <c r="J169" s="75"/>
      <c r="K169" s="75"/>
      <c r="L169" s="75"/>
      <c r="M169" s="75"/>
      <c r="N169" s="5"/>
      <c r="O169" s="81" t="s">
        <v>35</v>
      </c>
      <c r="P169" s="76"/>
      <c r="Q169" s="77"/>
      <c r="R169" s="78" t="str">
        <f t="shared" ref="R169" si="81">IF(AND(R167="",R166="",R168=""),"",SUM(R166:R168))</f>
        <v/>
      </c>
      <c r="S169" s="24" t="str">
        <f>IF(OR(S167="",S166=""),"",S167+S166)</f>
        <v/>
      </c>
      <c r="T169" s="79" t="str">
        <f t="shared" si="68"/>
        <v/>
      </c>
      <c r="U169" s="78" t="str">
        <f>IF(AND(U167="",U166="",U168=""),"",SUM(U166:U168))</f>
        <v/>
      </c>
      <c r="V169" s="79" t="str">
        <f t="shared" si="69"/>
        <v/>
      </c>
      <c r="W169" s="75"/>
      <c r="X169" s="106" t="str">
        <f>IF(OR(ISBLANK(W166),Concentration_gg=""),"",(100/(100-W166)*Concentration_gg))</f>
        <v/>
      </c>
      <c r="Y169" s="105" t="str">
        <f t="shared" si="70"/>
        <v/>
      </c>
      <c r="Z169" s="31"/>
    </row>
    <row r="170" spans="1:26" s="6" customFormat="1" x14ac:dyDescent="0.3">
      <c r="A170" s="7"/>
      <c r="B170" s="3"/>
      <c r="C170" s="128">
        <v>40</v>
      </c>
      <c r="D170" s="99"/>
      <c r="E170" s="22"/>
      <c r="F170" s="104">
        <v>0.5</v>
      </c>
      <c r="G170" s="22">
        <v>20.5</v>
      </c>
      <c r="H170" s="107"/>
      <c r="I170" s="21"/>
      <c r="J170" s="21"/>
      <c r="K170" s="21"/>
      <c r="L170" s="21"/>
      <c r="M170" s="22">
        <v>0.1</v>
      </c>
      <c r="N170" s="107"/>
      <c r="O170" s="20" t="s">
        <v>46</v>
      </c>
      <c r="P170" s="24" t="str">
        <f>IF(OR(ISBLANK(A1_sample),ISBLANK(A2_sample),A1_blank_ave=0,A2_blank_ave=0),"",(A2_sample-A1_sample)-(A2_blank_ave-A1_blank_ave))</f>
        <v/>
      </c>
      <c r="Q170" s="25" t="str">
        <f>P170</f>
        <v/>
      </c>
      <c r="R170" s="134" t="str">
        <f>IF(OR(ISBLANK(Sample_volume),Change_absorbance=""),"",(1.88853434920635*Change_absorbance/Sample_volume))</f>
        <v/>
      </c>
      <c r="S170" s="24" t="str">
        <f>IF(OR(ISBLANK(E170),Concentration_gL=""),"",Concentration_gL*((E170+G170)/E170))</f>
        <v/>
      </c>
      <c r="T170" s="28" t="str">
        <f t="shared" si="68"/>
        <v/>
      </c>
      <c r="U170" s="24" t="str">
        <f>IF(OR(ISBLANK(F170),Concentration_gL=""),"",(Concentration_gL*(G170/1000)*100*(1/(F170))))</f>
        <v/>
      </c>
      <c r="V170" s="28" t="str">
        <f t="shared" si="69"/>
        <v/>
      </c>
      <c r="W170" s="22"/>
      <c r="X170" s="30" t="str">
        <f>IF(OR(ISBLANK(W170),Concentration_gg=""),"",(100/(100-W170)*Concentration_gg))</f>
        <v/>
      </c>
      <c r="Y170" s="33" t="str">
        <f t="shared" si="70"/>
        <v/>
      </c>
      <c r="Z170" s="31"/>
    </row>
    <row r="171" spans="1:26" s="6" customFormat="1" x14ac:dyDescent="0.3">
      <c r="A171" s="7"/>
      <c r="B171" s="3"/>
      <c r="C171" s="129"/>
      <c r="D171" s="100"/>
      <c r="E171" s="95"/>
      <c r="F171" s="75"/>
      <c r="G171" s="95"/>
      <c r="H171" s="5"/>
      <c r="I171" s="75"/>
      <c r="J171" s="75"/>
      <c r="K171" s="75"/>
      <c r="L171" s="75"/>
      <c r="M171" s="75"/>
      <c r="N171" s="5"/>
      <c r="O171" s="75" t="s">
        <v>12</v>
      </c>
      <c r="P171" s="76" t="str">
        <f>IF(OR(ISBLANK(J170),ISBLANK(K170),A2_blank_ave=0,A3_blank_ave=0),"",((K170-J170)-(A3_blank_ave-A2_blank_ave)))</f>
        <v/>
      </c>
      <c r="Q171" s="77" t="str">
        <f>P171</f>
        <v/>
      </c>
      <c r="R171" s="134" t="str">
        <f>IF(OR(ISBLANK(M170),Change_absorbance=""),"",(1.9034046984127*Change_absorbance/M170))</f>
        <v/>
      </c>
      <c r="S171" s="24" t="str">
        <f>IF(OR(ISBLANK(E170),Concentration_gL=""),"",Concentration_gL*((E170+G170)/E170))</f>
        <v/>
      </c>
      <c r="T171" s="79" t="str">
        <f t="shared" si="68"/>
        <v/>
      </c>
      <c r="U171" s="24" t="str">
        <f>IF(OR(ISBLANK(F170),Concentration_gL=""),"",(Concentration_gL*(G170/1000)*100*(1/(F170))))</f>
        <v/>
      </c>
      <c r="V171" s="79" t="str">
        <f t="shared" si="69"/>
        <v/>
      </c>
      <c r="W171" s="75"/>
      <c r="X171" s="30" t="str">
        <f>IF(OR(ISBLANK(W170),Concentration_gg=""),"",(100/(100-W170)*Concentration_gg))</f>
        <v/>
      </c>
      <c r="Y171" s="80" t="str">
        <f t="shared" si="70"/>
        <v/>
      </c>
      <c r="Z171" s="31"/>
    </row>
    <row r="172" spans="1:26" s="6" customFormat="1" x14ac:dyDescent="0.3">
      <c r="A172" s="7"/>
      <c r="B172" s="3"/>
      <c r="C172" s="129"/>
      <c r="D172" s="100"/>
      <c r="E172" s="95"/>
      <c r="F172" s="75"/>
      <c r="G172" s="95"/>
      <c r="H172" s="5"/>
      <c r="I172" s="75"/>
      <c r="J172" s="75"/>
      <c r="K172" s="75"/>
      <c r="L172" s="75"/>
      <c r="M172" s="75"/>
      <c r="N172" s="5"/>
      <c r="O172" s="75" t="s">
        <v>13</v>
      </c>
      <c r="P172" s="76" t="str">
        <f>IF(OR(ISBLANK(K170),ISBLANK(L170),A2_blank_ave=0,A3_blank_ave=0),"",(L170-K170)-(A4_blank_ave-A3_blank_ave))</f>
        <v/>
      </c>
      <c r="Q172" s="77" t="str">
        <f>P172</f>
        <v/>
      </c>
      <c r="R172" s="134" t="str">
        <f>IF(OR(ISBLANK(M170),Change_absorbance=""),"",(1.91827504761905*Change_absorbance/M170))</f>
        <v/>
      </c>
      <c r="S172" s="24" t="str">
        <f>IF(OR(ISBLANK(E170),Concentration_gL=""),"",Concentration_gL*((E170+G170)/E170))</f>
        <v/>
      </c>
      <c r="T172" s="79" t="str">
        <f t="shared" si="68"/>
        <v/>
      </c>
      <c r="U172" s="24" t="str">
        <f>IF(OR(ISBLANK(F170),Concentration_gL=""),"",(Concentration_gL*(G170/1000)*100*(1/(F170))))</f>
        <v/>
      </c>
      <c r="V172" s="79" t="str">
        <f t="shared" si="69"/>
        <v/>
      </c>
      <c r="W172" s="75"/>
      <c r="X172" s="30" t="str">
        <f>IF(OR(ISBLANK(W170),Concentration_gg=""),"",(100/(100-W170)*Concentration_gg))</f>
        <v/>
      </c>
      <c r="Y172" s="80" t="str">
        <f t="shared" si="70"/>
        <v/>
      </c>
      <c r="Z172" s="31"/>
    </row>
    <row r="173" spans="1:26" s="6" customFormat="1" x14ac:dyDescent="0.3">
      <c r="A173" s="7"/>
      <c r="B173" s="3"/>
      <c r="C173" s="130"/>
      <c r="D173" s="101"/>
      <c r="E173" s="102"/>
      <c r="F173" s="23"/>
      <c r="G173" s="102"/>
      <c r="H173" s="108"/>
      <c r="I173" s="23"/>
      <c r="J173" s="23"/>
      <c r="K173" s="23"/>
      <c r="L173" s="23"/>
      <c r="M173" s="23"/>
      <c r="N173" s="108"/>
      <c r="O173" s="23" t="s">
        <v>35</v>
      </c>
      <c r="P173" s="26"/>
      <c r="Q173" s="27"/>
      <c r="R173" s="78" t="str">
        <f t="shared" ref="R173" si="82">IF(AND(R171="",R170="",R172=""),"",SUM(R170:R172))</f>
        <v/>
      </c>
      <c r="S173" s="24" t="str">
        <f t="shared" ref="S173" si="83">IF(OR(S171="",S170=""),"",S171+S170)</f>
        <v/>
      </c>
      <c r="T173" s="29" t="str">
        <f t="shared" si="68"/>
        <v/>
      </c>
      <c r="U173" s="109" t="str">
        <f>IF(AND(U171="",U170="",U172=""),"",SUM(U170:U172))</f>
        <v/>
      </c>
      <c r="V173" s="29" t="str">
        <f t="shared" si="69"/>
        <v/>
      </c>
      <c r="W173" s="23"/>
      <c r="X173" s="83" t="str">
        <f>IF(OR(ISBLANK(W170),Concentration_gg=""),"",(100/(100-W170)*Concentration_gg))</f>
        <v/>
      </c>
      <c r="Y173" s="84" t="str">
        <f t="shared" si="70"/>
        <v/>
      </c>
      <c r="Z173" s="31"/>
    </row>
    <row r="174" spans="1:26" s="6" customFormat="1" ht="29.25" customHeight="1" x14ac:dyDescent="0.3">
      <c r="A174" s="7"/>
      <c r="B174" s="3"/>
      <c r="C174" s="17"/>
      <c r="D174" s="17"/>
      <c r="E174" s="18"/>
      <c r="F174" s="18"/>
      <c r="G174" s="18"/>
      <c r="H174" s="18"/>
      <c r="I174" s="15"/>
      <c r="J174" s="18"/>
      <c r="K174" s="3"/>
      <c r="L174" s="3"/>
      <c r="M174" s="17"/>
      <c r="N174" s="15"/>
      <c r="O174" s="15"/>
      <c r="P174" s="18"/>
      <c r="Q174" s="15"/>
      <c r="R174" s="15"/>
      <c r="S174" s="3"/>
      <c r="T174" s="2"/>
      <c r="U174" s="15"/>
      <c r="V174" s="2"/>
      <c r="W174" s="2"/>
      <c r="X174" s="31"/>
      <c r="Y174" s="31"/>
      <c r="Z174" s="96"/>
    </row>
    <row r="175" spans="1:26" ht="9.1999999999999993" customHeight="1" x14ac:dyDescent="0.3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U175" s="86"/>
      <c r="X175" s="73"/>
      <c r="Y175" s="73"/>
    </row>
    <row r="186" spans="15:27" x14ac:dyDescent="0.3">
      <c r="O186" s="135" t="s">
        <v>51</v>
      </c>
      <c r="P186" s="135">
        <v>2.42</v>
      </c>
      <c r="Q186" s="135">
        <v>180.16</v>
      </c>
      <c r="R186" s="135">
        <v>26</v>
      </c>
      <c r="S186" s="135">
        <f>P186*Q186*R186</f>
        <v>11335.6672</v>
      </c>
      <c r="T186" s="135">
        <f>S186/S187</f>
        <v>17.993122539682538</v>
      </c>
      <c r="U186" s="135"/>
      <c r="V186" s="135">
        <v>2.42</v>
      </c>
      <c r="W186" s="135">
        <v>180.16</v>
      </c>
      <c r="X186" s="135">
        <v>1</v>
      </c>
      <c r="Y186" s="135">
        <f>V186*W186*X186</f>
        <v>435.98719999999997</v>
      </c>
      <c r="Z186" s="135">
        <f>Y186/Y187</f>
        <v>0.69204317460317455</v>
      </c>
      <c r="AA186" s="135"/>
    </row>
    <row r="187" spans="15:27" x14ac:dyDescent="0.3">
      <c r="O187" s="135"/>
      <c r="P187" s="135">
        <v>6300</v>
      </c>
      <c r="Q187" s="135">
        <v>1</v>
      </c>
      <c r="R187" s="135">
        <v>0.1</v>
      </c>
      <c r="S187" s="135">
        <f>P187*Q187*R187</f>
        <v>630</v>
      </c>
      <c r="T187" s="135"/>
      <c r="U187" s="135"/>
      <c r="V187" s="135">
        <v>6300</v>
      </c>
      <c r="W187" s="135">
        <v>1</v>
      </c>
      <c r="X187" s="135">
        <v>0.1</v>
      </c>
      <c r="Y187" s="135">
        <f>V187*W187*X187</f>
        <v>630</v>
      </c>
      <c r="Z187" s="135"/>
      <c r="AA187" s="135"/>
    </row>
    <row r="188" spans="15:27" x14ac:dyDescent="0.3">
      <c r="O188" s="135"/>
      <c r="P188" s="135"/>
      <c r="Q188" s="135"/>
      <c r="R188" s="135"/>
      <c r="S188" s="135"/>
      <c r="T188" s="135"/>
      <c r="U188" s="135"/>
      <c r="V188" s="135"/>
      <c r="W188" s="135"/>
      <c r="X188" s="135"/>
      <c r="Y188" s="135"/>
      <c r="Z188" s="135"/>
      <c r="AA188" s="135"/>
    </row>
    <row r="189" spans="15:27" x14ac:dyDescent="0.3">
      <c r="O189" s="135"/>
      <c r="P189" s="135">
        <v>2.44</v>
      </c>
      <c r="Q189" s="135">
        <v>180.16</v>
      </c>
      <c r="R189" s="135">
        <v>26</v>
      </c>
      <c r="S189" s="135">
        <f>P189*Q189*R189</f>
        <v>11429.350399999999</v>
      </c>
      <c r="T189" s="135">
        <f>S189/S190</f>
        <v>18.141826031746032</v>
      </c>
      <c r="U189" s="135"/>
      <c r="V189" s="135">
        <v>2.44</v>
      </c>
      <c r="W189" s="135">
        <v>180.16</v>
      </c>
      <c r="X189" s="135">
        <v>1</v>
      </c>
      <c r="Y189" s="135">
        <f>V189*W189*X189</f>
        <v>439.59039999999999</v>
      </c>
      <c r="Z189" s="135">
        <f>Y189/Y190</f>
        <v>0.69776253968253965</v>
      </c>
      <c r="AA189" s="135"/>
    </row>
    <row r="190" spans="15:27" x14ac:dyDescent="0.3">
      <c r="O190" s="135"/>
      <c r="P190" s="135">
        <v>6300</v>
      </c>
      <c r="Q190" s="135">
        <v>1</v>
      </c>
      <c r="R190" s="135">
        <v>0.1</v>
      </c>
      <c r="S190" s="135">
        <f>P190*Q190*R190</f>
        <v>630</v>
      </c>
      <c r="T190" s="135"/>
      <c r="U190" s="135"/>
      <c r="V190" s="135">
        <v>6300</v>
      </c>
      <c r="W190" s="135">
        <v>1</v>
      </c>
      <c r="X190" s="135">
        <v>0.1</v>
      </c>
      <c r="Y190" s="135">
        <f>V190*W190*X190</f>
        <v>630</v>
      </c>
      <c r="Z190" s="135"/>
      <c r="AA190" s="135"/>
    </row>
    <row r="191" spans="15:27" x14ac:dyDescent="0.3">
      <c r="O191" s="135"/>
      <c r="P191" s="135"/>
      <c r="Q191" s="135"/>
      <c r="R191" s="135"/>
      <c r="S191" s="135"/>
      <c r="T191" s="135"/>
      <c r="U191" s="135"/>
      <c r="V191" s="135"/>
      <c r="W191" s="135"/>
      <c r="X191" s="135"/>
      <c r="Y191" s="135"/>
      <c r="Z191" s="135"/>
      <c r="AA191" s="135"/>
    </row>
    <row r="192" spans="15:27" x14ac:dyDescent="0.3">
      <c r="O192" s="135"/>
      <c r="P192" s="135">
        <v>2.46</v>
      </c>
      <c r="Q192" s="135">
        <v>180.16</v>
      </c>
      <c r="R192" s="135">
        <v>26</v>
      </c>
      <c r="S192" s="135">
        <f>P192*Q192*R192</f>
        <v>11523.033600000001</v>
      </c>
      <c r="T192" s="135">
        <f>S192/S193</f>
        <v>18.290529523809525</v>
      </c>
      <c r="U192" s="135"/>
      <c r="V192" s="135">
        <v>2.46</v>
      </c>
      <c r="W192" s="135">
        <v>180.16</v>
      </c>
      <c r="X192" s="135">
        <v>1</v>
      </c>
      <c r="Y192" s="135">
        <f>V192*W192*X192</f>
        <v>443.1936</v>
      </c>
      <c r="Z192" s="135">
        <f>Y192/Y193</f>
        <v>0.70348190476190475</v>
      </c>
      <c r="AA192" s="135"/>
    </row>
    <row r="193" spans="15:27" x14ac:dyDescent="0.3">
      <c r="O193" s="135"/>
      <c r="P193" s="135">
        <v>6300</v>
      </c>
      <c r="Q193" s="135">
        <v>1</v>
      </c>
      <c r="R193" s="135">
        <v>0.1</v>
      </c>
      <c r="S193" s="135">
        <f>P193*Q193*R193</f>
        <v>630</v>
      </c>
      <c r="T193" s="135"/>
      <c r="U193" s="135"/>
      <c r="V193" s="135">
        <v>6300</v>
      </c>
      <c r="W193" s="135">
        <v>1</v>
      </c>
      <c r="X193" s="135">
        <v>0.1</v>
      </c>
      <c r="Y193" s="135">
        <f>V193*W193*X193</f>
        <v>630</v>
      </c>
      <c r="Z193" s="135"/>
      <c r="AA193" s="135"/>
    </row>
    <row r="194" spans="15:27" x14ac:dyDescent="0.3">
      <c r="O194" s="135"/>
      <c r="P194" s="135"/>
      <c r="Q194" s="135"/>
      <c r="R194" s="135"/>
      <c r="S194" s="135"/>
      <c r="T194" s="135"/>
      <c r="U194" s="135"/>
      <c r="V194" s="135"/>
      <c r="W194" s="135"/>
      <c r="X194" s="135"/>
      <c r="Y194" s="135"/>
      <c r="Z194" s="135"/>
      <c r="AA194" s="135"/>
    </row>
    <row r="195" spans="15:27" x14ac:dyDescent="0.3">
      <c r="O195" s="135"/>
      <c r="P195" s="135"/>
      <c r="Q195" s="135"/>
      <c r="R195" s="135"/>
      <c r="S195" s="135"/>
      <c r="T195" s="135"/>
      <c r="U195" s="135"/>
      <c r="V195" s="135"/>
      <c r="W195" s="135"/>
      <c r="X195" s="135"/>
      <c r="Y195" s="135"/>
      <c r="Z195" s="135"/>
      <c r="AA195" s="135"/>
    </row>
    <row r="196" spans="15:27" x14ac:dyDescent="0.3">
      <c r="O196" s="135"/>
      <c r="P196" s="135">
        <v>2.54</v>
      </c>
      <c r="Q196" s="135">
        <v>180.16</v>
      </c>
      <c r="R196" s="135">
        <v>26</v>
      </c>
      <c r="S196" s="135">
        <f>P196*Q196*R196</f>
        <v>11897.7664</v>
      </c>
      <c r="T196" s="135">
        <f>S196/S197</f>
        <v>1.8885343492063493</v>
      </c>
      <c r="U196" s="135">
        <v>1.88853434920635</v>
      </c>
      <c r="V196" s="135"/>
      <c r="W196" s="135"/>
      <c r="X196" s="135"/>
      <c r="Y196" s="135"/>
      <c r="Z196" s="135"/>
      <c r="AA196" s="135"/>
    </row>
    <row r="197" spans="15:27" x14ac:dyDescent="0.3">
      <c r="O197" s="135" t="s">
        <v>52</v>
      </c>
      <c r="P197" s="135">
        <v>6300</v>
      </c>
      <c r="Q197" s="135">
        <v>1</v>
      </c>
      <c r="R197" s="135">
        <v>1</v>
      </c>
      <c r="S197" s="135">
        <f>P197*Q197*R197</f>
        <v>6300</v>
      </c>
      <c r="T197" s="135"/>
      <c r="U197" s="135"/>
      <c r="V197" s="135"/>
      <c r="W197" s="135"/>
      <c r="X197" s="135"/>
      <c r="Y197" s="135"/>
      <c r="Z197" s="135"/>
      <c r="AA197" s="135"/>
    </row>
    <row r="198" spans="15:27" x14ac:dyDescent="0.3">
      <c r="O198" s="135"/>
      <c r="P198" s="135"/>
      <c r="Q198" s="135"/>
      <c r="R198" s="135"/>
      <c r="S198" s="135"/>
      <c r="T198" s="135"/>
      <c r="U198" s="135"/>
      <c r="V198" s="135"/>
      <c r="W198" s="135"/>
      <c r="X198" s="135"/>
      <c r="Y198" s="135"/>
      <c r="Z198" s="135"/>
      <c r="AA198" s="135"/>
    </row>
    <row r="199" spans="15:27" x14ac:dyDescent="0.3">
      <c r="O199" s="135"/>
      <c r="P199" s="135">
        <v>2.56</v>
      </c>
      <c r="Q199" s="135">
        <v>180.16</v>
      </c>
      <c r="R199" s="135">
        <v>26</v>
      </c>
      <c r="S199" s="135">
        <f>P199*Q199*R199</f>
        <v>11991.4496</v>
      </c>
      <c r="T199" s="135">
        <f>S199/S200</f>
        <v>1.9034046984126984</v>
      </c>
      <c r="U199" s="135">
        <v>1.9034046984127</v>
      </c>
      <c r="V199" s="135"/>
      <c r="W199" s="135"/>
      <c r="X199" s="135"/>
      <c r="Y199" s="135"/>
      <c r="Z199" s="135"/>
      <c r="AA199" s="135"/>
    </row>
    <row r="200" spans="15:27" x14ac:dyDescent="0.3">
      <c r="O200" s="135"/>
      <c r="P200" s="135">
        <v>6300</v>
      </c>
      <c r="Q200" s="135">
        <v>1</v>
      </c>
      <c r="R200" s="135">
        <v>1</v>
      </c>
      <c r="S200" s="135">
        <f>P200*Q200*R200</f>
        <v>6300</v>
      </c>
      <c r="T200" s="135"/>
      <c r="U200" s="135"/>
      <c r="V200" s="135"/>
      <c r="W200" s="135"/>
      <c r="X200" s="135"/>
      <c r="Y200" s="135"/>
      <c r="Z200" s="135"/>
      <c r="AA200" s="135"/>
    </row>
    <row r="201" spans="15:27" x14ac:dyDescent="0.3">
      <c r="O201" s="135"/>
      <c r="P201" s="135"/>
      <c r="Q201" s="135"/>
      <c r="R201" s="135"/>
      <c r="S201" s="135"/>
      <c r="T201" s="135"/>
      <c r="U201" s="135"/>
      <c r="V201" s="135"/>
      <c r="W201" s="135"/>
      <c r="X201" s="135"/>
      <c r="Y201" s="135"/>
      <c r="Z201" s="135"/>
      <c r="AA201" s="135"/>
    </row>
    <row r="202" spans="15:27" x14ac:dyDescent="0.3">
      <c r="O202" s="135"/>
      <c r="P202" s="135">
        <v>2.58</v>
      </c>
      <c r="Q202" s="135">
        <v>180.16</v>
      </c>
      <c r="R202" s="135">
        <v>26</v>
      </c>
      <c r="S202" s="135">
        <f>P202*Q202*R202</f>
        <v>12085.132799999999</v>
      </c>
      <c r="T202" s="135">
        <f>S202/S203</f>
        <v>1.9182750476190475</v>
      </c>
      <c r="U202" s="135">
        <v>1.91827504761905</v>
      </c>
      <c r="V202" s="135"/>
      <c r="W202" s="135"/>
      <c r="X202" s="135"/>
      <c r="Y202" s="135"/>
      <c r="Z202" s="135"/>
      <c r="AA202" s="135"/>
    </row>
    <row r="203" spans="15:27" x14ac:dyDescent="0.3">
      <c r="O203" s="135"/>
      <c r="P203" s="135">
        <v>6300</v>
      </c>
      <c r="Q203" s="135">
        <v>1</v>
      </c>
      <c r="R203" s="135">
        <v>1</v>
      </c>
      <c r="S203" s="135">
        <f>P203*Q203*R203</f>
        <v>6300</v>
      </c>
      <c r="T203" s="135"/>
      <c r="U203" s="135"/>
      <c r="V203" s="135"/>
      <c r="W203" s="135"/>
      <c r="X203" s="135"/>
      <c r="Y203" s="135"/>
      <c r="Z203" s="135"/>
      <c r="AA203" s="135"/>
    </row>
    <row r="204" spans="15:27" x14ac:dyDescent="0.3">
      <c r="O204" s="135"/>
      <c r="P204" s="135"/>
      <c r="Q204" s="135"/>
      <c r="R204" s="135"/>
      <c r="S204" s="135"/>
      <c r="T204" s="135"/>
      <c r="U204" s="135"/>
      <c r="V204" s="135"/>
      <c r="W204" s="135"/>
      <c r="X204" s="135"/>
      <c r="Y204" s="135"/>
      <c r="Z204" s="135"/>
      <c r="AA204" s="135"/>
    </row>
    <row r="205" spans="15:27" x14ac:dyDescent="0.3">
      <c r="O205" s="135"/>
      <c r="P205" s="135"/>
      <c r="Q205" s="135"/>
      <c r="R205" s="135"/>
      <c r="S205" s="135"/>
      <c r="T205" s="135"/>
      <c r="U205" s="135"/>
      <c r="V205" s="135"/>
      <c r="W205" s="135"/>
      <c r="X205" s="135"/>
      <c r="Y205" s="135"/>
      <c r="Z205" s="135"/>
      <c r="AA205" s="135"/>
    </row>
    <row r="206" spans="15:27" x14ac:dyDescent="0.3">
      <c r="O206" s="135"/>
      <c r="P206" s="135"/>
      <c r="Q206" s="135"/>
      <c r="R206" s="135"/>
      <c r="S206" s="135"/>
      <c r="T206" s="135"/>
      <c r="U206" s="135"/>
      <c r="V206" s="135"/>
      <c r="W206" s="135"/>
      <c r="X206" s="135"/>
      <c r="Y206" s="135"/>
      <c r="Z206" s="135"/>
      <c r="AA206" s="135"/>
    </row>
    <row r="207" spans="15:27" x14ac:dyDescent="0.3">
      <c r="O207" s="135"/>
      <c r="P207" s="135">
        <v>2.54</v>
      </c>
      <c r="Q207" s="135">
        <v>180.16</v>
      </c>
      <c r="R207" s="135">
        <v>1</v>
      </c>
      <c r="S207" s="135">
        <f>P207*Q207*R207</f>
        <v>457.60640000000001</v>
      </c>
      <c r="T207" s="135">
        <f>S207/S208</f>
        <v>7.263593650793651E-2</v>
      </c>
      <c r="U207" s="135">
        <v>7.2635936507936497E-2</v>
      </c>
      <c r="V207" s="135"/>
      <c r="W207" s="135"/>
      <c r="X207" s="135"/>
      <c r="Y207" s="135"/>
      <c r="Z207" s="135"/>
      <c r="AA207" s="135"/>
    </row>
    <row r="208" spans="15:27" x14ac:dyDescent="0.3">
      <c r="O208" s="135" t="s">
        <v>53</v>
      </c>
      <c r="P208" s="135">
        <v>6300</v>
      </c>
      <c r="Q208" s="135">
        <v>1</v>
      </c>
      <c r="R208" s="135">
        <v>1</v>
      </c>
      <c r="S208" s="135">
        <f>P208*Q208*R208</f>
        <v>6300</v>
      </c>
      <c r="T208" s="135"/>
      <c r="U208" s="135"/>
      <c r="V208" s="135"/>
      <c r="W208" s="135"/>
      <c r="X208" s="135"/>
      <c r="Y208" s="135"/>
      <c r="Z208" s="135"/>
      <c r="AA208" s="135"/>
    </row>
    <row r="209" spans="15:27" x14ac:dyDescent="0.3">
      <c r="O209" s="135"/>
      <c r="P209" s="135"/>
      <c r="Q209" s="135"/>
      <c r="R209" s="135"/>
      <c r="S209" s="135"/>
      <c r="T209" s="135"/>
      <c r="U209" s="135"/>
      <c r="V209" s="135"/>
      <c r="W209" s="135"/>
      <c r="X209" s="135"/>
      <c r="Y209" s="135"/>
      <c r="Z209" s="135"/>
      <c r="AA209" s="135"/>
    </row>
    <row r="210" spans="15:27" x14ac:dyDescent="0.3">
      <c r="O210" s="135"/>
      <c r="P210" s="135">
        <v>2.56</v>
      </c>
      <c r="Q210" s="135">
        <v>180.16</v>
      </c>
      <c r="R210" s="135">
        <v>1</v>
      </c>
      <c r="S210" s="135">
        <f>P210*Q210*R210</f>
        <v>461.20960000000002</v>
      </c>
      <c r="T210" s="135">
        <f>S210/S211</f>
        <v>7.3207873015873018E-2</v>
      </c>
      <c r="U210" s="135">
        <v>7.3207873015873004E-2</v>
      </c>
      <c r="V210" s="135"/>
      <c r="W210" s="135"/>
      <c r="X210" s="135"/>
      <c r="Y210" s="135"/>
      <c r="Z210" s="135"/>
      <c r="AA210" s="135"/>
    </row>
    <row r="211" spans="15:27" x14ac:dyDescent="0.3">
      <c r="O211" s="135"/>
      <c r="P211" s="135">
        <v>6300</v>
      </c>
      <c r="Q211" s="135">
        <v>1</v>
      </c>
      <c r="R211" s="135">
        <v>1</v>
      </c>
      <c r="S211" s="135">
        <f>P211*Q211*R211</f>
        <v>6300</v>
      </c>
      <c r="T211" s="135"/>
      <c r="U211" s="135"/>
      <c r="V211" s="135"/>
      <c r="W211" s="135"/>
      <c r="X211" s="135"/>
      <c r="Y211" s="135"/>
      <c r="Z211" s="135"/>
      <c r="AA211" s="135"/>
    </row>
    <row r="212" spans="15:27" x14ac:dyDescent="0.3">
      <c r="O212" s="135"/>
      <c r="P212" s="135"/>
      <c r="Q212" s="135"/>
      <c r="R212" s="135"/>
      <c r="S212" s="135"/>
      <c r="T212" s="135"/>
      <c r="U212" s="135"/>
      <c r="V212" s="135"/>
      <c r="W212" s="135"/>
      <c r="X212" s="135"/>
      <c r="Y212" s="135"/>
      <c r="Z212" s="135"/>
      <c r="AA212" s="135"/>
    </row>
    <row r="213" spans="15:27" x14ac:dyDescent="0.3">
      <c r="O213" s="135"/>
      <c r="P213" s="135">
        <v>2.58</v>
      </c>
      <c r="Q213" s="135">
        <v>180.16</v>
      </c>
      <c r="R213" s="135">
        <v>1</v>
      </c>
      <c r="S213" s="135">
        <f>P213*Q213*R213</f>
        <v>464.81279999999998</v>
      </c>
      <c r="T213" s="135">
        <f>S213/S214</f>
        <v>7.3779809523809525E-2</v>
      </c>
      <c r="U213" s="135">
        <v>7.3779809523809498E-2</v>
      </c>
      <c r="V213" s="135"/>
      <c r="W213" s="135"/>
      <c r="X213" s="135"/>
      <c r="Y213" s="135"/>
      <c r="Z213" s="135"/>
      <c r="AA213" s="135"/>
    </row>
    <row r="214" spans="15:27" x14ac:dyDescent="0.3">
      <c r="O214" s="135"/>
      <c r="P214" s="135">
        <v>6300</v>
      </c>
      <c r="Q214" s="135">
        <v>1</v>
      </c>
      <c r="R214" s="135">
        <v>1</v>
      </c>
      <c r="S214" s="135">
        <f>P214*Q214*R214</f>
        <v>6300</v>
      </c>
      <c r="T214" s="135"/>
      <c r="U214" s="135"/>
      <c r="V214" s="135"/>
      <c r="W214" s="135"/>
      <c r="X214" s="135"/>
      <c r="Y214" s="135"/>
      <c r="Z214" s="135"/>
      <c r="AA214" s="135"/>
    </row>
  </sheetData>
  <sheetProtection algorithmName="SHA-512" hashValue="t5C/JO7I5++M1TiU/05WisAWthJ9ltGN7iSt/tyDkmFee2edcFo9WqgyJMtXOgpQ5P/4V6C5rNG+Q8gP9/0jaQ==" saltValue="+++5rG/jjUxW907jtW/NWg==" spinCount="100000" sheet="1" objects="1" scenarios="1"/>
  <mergeCells count="41">
    <mergeCell ref="E4:M4"/>
    <mergeCell ref="C14:C17"/>
    <mergeCell ref="C18:C21"/>
    <mergeCell ref="C22:C25"/>
    <mergeCell ref="C26:C29"/>
    <mergeCell ref="C110:C113"/>
    <mergeCell ref="C114:C117"/>
    <mergeCell ref="C50:C53"/>
    <mergeCell ref="C54:C57"/>
    <mergeCell ref="C58:C61"/>
    <mergeCell ref="C90:C93"/>
    <mergeCell ref="C94:C97"/>
    <mergeCell ref="C98:C101"/>
    <mergeCell ref="C102:C105"/>
    <mergeCell ref="C106:C109"/>
    <mergeCell ref="C30:C33"/>
    <mergeCell ref="C34:C37"/>
    <mergeCell ref="C38:C41"/>
    <mergeCell ref="C42:C45"/>
    <mergeCell ref="C86:C89"/>
    <mergeCell ref="C62:C65"/>
    <mergeCell ref="C66:C69"/>
    <mergeCell ref="C70:C73"/>
    <mergeCell ref="C74:C77"/>
    <mergeCell ref="C78:C81"/>
    <mergeCell ref="C82:C85"/>
    <mergeCell ref="C46:C49"/>
    <mergeCell ref="C118:C121"/>
    <mergeCell ref="C122:C125"/>
    <mergeCell ref="C162:C165"/>
    <mergeCell ref="C166:C169"/>
    <mergeCell ref="C170:C173"/>
    <mergeCell ref="C126:C129"/>
    <mergeCell ref="C130:C133"/>
    <mergeCell ref="C134:C137"/>
    <mergeCell ref="C138:C141"/>
    <mergeCell ref="C142:C145"/>
    <mergeCell ref="C154:C157"/>
    <mergeCell ref="C158:C161"/>
    <mergeCell ref="C146:C149"/>
    <mergeCell ref="C150:C153"/>
  </mergeCells>
  <dataValidations count="4">
    <dataValidation type="decimal" allowBlank="1" showErrorMessage="1" error="Enter numeric values only" sqref="I8:L10 D15:D17 V14:W173 I14:M173 E14:G173 D19:D21 D23:D25 D27:D29 D31:D33 D35:D37 D39:D41 D43:D45 D47:D49 D51:D53 D55:D57 D59:D61 D63:D65 D67:D69 D71:D73 D75:D77 D79:D81 D83:D85 D87:D89 D91:D93 D95:D97 D99:D101 D103:D105 D107:D109 D111:D113 D115:D117 D119:D121 D123:D125 D127:D129 D131:D133 D135:D137 D139:D141 D143:D145 D147:D149 D151:D153 D155:D157 D159:D161 D163:D165 D167:D169 D171:D173" xr:uid="{00000000-0002-0000-0100-000000000000}">
      <formula1>0</formula1>
      <formula2>10000</formula2>
    </dataValidation>
    <dataValidation allowBlank="1" showInputMessage="1" sqref="F13:G13" xr:uid="{00000000-0002-0000-0100-000001000000}"/>
    <dataValidation type="decimal" errorStyle="warning" allowBlank="1" showErrorMessage="1" error="Please enter numeric values only." sqref="P174 J174 H174" xr:uid="{00000000-0002-0000-0100-000002000000}">
      <formula1>0</formula1>
      <formula2>100</formula2>
    </dataValidation>
    <dataValidation type="decimal" allowBlank="1" showErrorMessage="1" error="Please enter numeric values only." sqref="E174:G174" xr:uid="{00000000-0002-0000-0100-000003000000}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rowBreaks count="4" manualBreakCount="4">
    <brk id="25" min="1" max="25" man="1"/>
    <brk id="61" min="1" max="25" man="1"/>
    <brk id="133" min="1" max="25" man="1"/>
    <brk id="169" min="1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21</vt:i4>
      </vt:variant>
    </vt:vector>
  </HeadingPairs>
  <TitlesOfParts>
    <vt:vector size="23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A3_blank_1</vt:lpstr>
      <vt:lpstr>A3_blank_2</vt:lpstr>
      <vt:lpstr>A3_blank_ave</vt:lpstr>
      <vt:lpstr>A3_sample</vt:lpstr>
      <vt:lpstr>A4_blank_ave</vt:lpstr>
      <vt:lpstr>A4_sample</vt:lpstr>
      <vt:lpstr>Change_absorbance</vt:lpstr>
      <vt:lpstr>Concentration_gg</vt:lpstr>
      <vt:lpstr>Concentration_gL</vt:lpstr>
      <vt:lpstr>Instructions!Print_Area</vt:lpstr>
      <vt:lpstr>MegaCalc!Print_Area</vt:lpstr>
      <vt:lpstr>MegaCalc!Print_Titles</vt:lpstr>
      <vt:lpstr>Sample_volume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Vincent</cp:lastModifiedBy>
  <cp:lastPrinted>2019-03-07T14:36:00Z</cp:lastPrinted>
  <dcterms:created xsi:type="dcterms:W3CDTF">2004-10-05T18:50:23Z</dcterms:created>
  <dcterms:modified xsi:type="dcterms:W3CDTF">2020-12-08T16:41:52Z</dcterms:modified>
</cp:coreProperties>
</file>