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U:\MegaCalc - New header\K-DLATE\"/>
    </mc:Choice>
  </mc:AlternateContent>
  <xr:revisionPtr revIDLastSave="0" documentId="13_ncr:48009_{E13CAD89-D923-45B8-BA9C-A7467CF15175}" xr6:coauthVersionLast="44" xr6:coauthVersionMax="44" xr10:uidLastSave="{00000000-0000-0000-0000-000000000000}"/>
  <workbookProtection workbookPassword="8E71" lockStructure="1"/>
  <bookViews>
    <workbookView xWindow="-120" yWindow="-120" windowWidth="29040" windowHeight="15840" activeTab="4"/>
  </bookViews>
  <sheets>
    <sheet name="Instructions" sheetId="1" r:id="rId1"/>
    <sheet name="MegaCalc (single)" sheetId="3" r:id="rId2"/>
    <sheet name="MegaCalc (Total" sheetId="7" r:id="rId3"/>
    <sheet name="MegaCalc (Sequential)" sheetId="9" r:id="rId4"/>
    <sheet name="Creep Calculation" sheetId="6" r:id="rId5"/>
  </sheets>
  <definedNames>
    <definedName name="A1_blank_1" localSheetId="3">'MegaCalc (Sequential)'!$E$8</definedName>
    <definedName name="A1_blank_1" localSheetId="2">'MegaCalc (Total'!$E$8</definedName>
    <definedName name="A1_blank_1">'MegaCalc (single)'!$E$8</definedName>
    <definedName name="A1_blank_2" localSheetId="3">'MegaCalc (Sequential)'!$E$9</definedName>
    <definedName name="A1_blank_2" localSheetId="2">'MegaCalc (Total'!$E$9</definedName>
    <definedName name="A1_blank_2">'MegaCalc (single)'!$E$9</definedName>
    <definedName name="A1_blank_ave" localSheetId="4">'MegaCalc (single)'!$E$10</definedName>
    <definedName name="A1_blank_ave" localSheetId="3">'MegaCalc (Sequential)'!$E$10</definedName>
    <definedName name="A1_blank_ave" localSheetId="2">'MegaCalc (Total'!$E$10</definedName>
    <definedName name="A1_blank_ave">'MegaCalc (single)'!$E$10</definedName>
    <definedName name="A1_sample" localSheetId="4">'MegaCalc (single)'!$E$14:$E$53</definedName>
    <definedName name="A1_sample" localSheetId="3">'MegaCalc (Sequential)'!$E$14:$E$93</definedName>
    <definedName name="A1_sample" localSheetId="2">'MegaCalc (Total'!$E$14:$E$53</definedName>
    <definedName name="A1_sample">'MegaCalc (single)'!$E$14:$E$53</definedName>
    <definedName name="A2_blank_1" localSheetId="3">'MegaCalc (Sequential)'!$F$8</definedName>
    <definedName name="A2_blank_1" localSheetId="2">'MegaCalc (Total'!$F$8</definedName>
    <definedName name="A2_blank_1">'MegaCalc (single)'!$F$8</definedName>
    <definedName name="A2_blank_2" localSheetId="3">'MegaCalc (Sequential)'!$F$9</definedName>
    <definedName name="A2_blank_2" localSheetId="2">'MegaCalc (Total'!$F$9</definedName>
    <definedName name="A2_blank_2">'MegaCalc (single)'!$F$9</definedName>
    <definedName name="A2_blank_ave" localSheetId="4">'MegaCalc (single)'!$F$10</definedName>
    <definedName name="A2_blank_ave" localSheetId="3">'MegaCalc (Sequential)'!$F$10</definedName>
    <definedName name="A2_blank_ave" localSheetId="2">'MegaCalc (Total'!$F$10</definedName>
    <definedName name="A2_blank_ave">'MegaCalc (single)'!$F$10</definedName>
    <definedName name="A2_sample" localSheetId="4">'MegaCalc (single)'!$F$14:$F$53</definedName>
    <definedName name="A2_sample" localSheetId="3">'MegaCalc (Sequential)'!$F$14:$F$93</definedName>
    <definedName name="A2_sample" localSheetId="2">'MegaCalc (Total'!$F$14:$F$53</definedName>
    <definedName name="A2_sample">'MegaCalc (single)'!$F$14:$F$53</definedName>
    <definedName name="A3_blank_1">'MegaCalc (Sequential)'!$G$8</definedName>
    <definedName name="A3_blank_2">'MegaCalc (Sequential)'!$G$9</definedName>
    <definedName name="A3_blank_ave">'MegaCalc (Sequential)'!$G$10</definedName>
    <definedName name="Change_absorbance" localSheetId="3">'MegaCalc (Sequential)'!$L$14:$L$93</definedName>
    <definedName name="Change_absorbance" localSheetId="2">'MegaCalc (Total'!$K$14:$K$53</definedName>
    <definedName name="Change_absorbance">'MegaCalc (single)'!$K$14:$K$53</definedName>
    <definedName name="Concentration_gg" localSheetId="3">'MegaCalc (Sequential)'!$R$14:$R$93</definedName>
    <definedName name="Concentration_gg" localSheetId="2">'MegaCalc (Total'!$Q$14:$Q$53</definedName>
    <definedName name="Concentration_gg">'MegaCalc (single)'!$Q$14:$Q$53</definedName>
    <definedName name="Concentration_gL" localSheetId="3">'MegaCalc (Sequential)'!$N$14:$N$93</definedName>
    <definedName name="Concentration_gL" localSheetId="2">'MegaCalc (Total'!$M$14:$M$53</definedName>
    <definedName name="Concentration_gL">'MegaCalc (single)'!$M$14:$M$53</definedName>
    <definedName name="Contact_us">Instructions!$C$47</definedName>
    <definedName name="Creep_calculation">'Creep Calculation'!$E$11:$E$50</definedName>
    <definedName name="Dilution" localSheetId="3">'MegaCalc (Sequential)'!$I$14:$I$93</definedName>
    <definedName name="Dilution" localSheetId="2">'MegaCalc (Total'!$I$14:$I$53</definedName>
    <definedName name="Dilution">'MegaCalc (single)'!$I$14:$I$53</definedName>
    <definedName name="Instructions">Instructions!$A$2</definedName>
    <definedName name="_xlnm.Print_Area" localSheetId="4">'Creep Calculation'!$C$2:$X$54</definedName>
    <definedName name="_xlnm.Print_Area" localSheetId="0">Instructions!$B$2:$O$46</definedName>
    <definedName name="_xlnm.Print_Area" localSheetId="3">'MegaCalc (Sequential)'!$B$2:$T$96</definedName>
    <definedName name="_xlnm.Print_Area" localSheetId="1">'MegaCalc (single)'!$B$2:$S$53</definedName>
    <definedName name="_xlnm.Print_Area" localSheetId="2">'MegaCalc (Total'!$B$2:$S$53</definedName>
    <definedName name="_xlnm.Print_Titles" localSheetId="3">'MegaCalc (Sequential)'!$12:$13</definedName>
    <definedName name="_xlnm.Print_Titles" localSheetId="1">'MegaCalc (single)'!$12:$13</definedName>
    <definedName name="_xlnm.Print_Titles" localSheetId="2">'MegaCalc (Total'!$12:$13</definedName>
    <definedName name="Sample_con_gL" localSheetId="3">'MegaCalc (Sequential)'!$Q$14:$Q$93</definedName>
    <definedName name="Sample_con_gL" localSheetId="2">'MegaCalc (Total'!$P$14:$P$53</definedName>
    <definedName name="Sample_con_gL">'MegaCalc (single)'!$P$14:$P$53</definedName>
    <definedName name="Sample_volume" localSheetId="3">'MegaCalc (Sequential)'!$H$14:$H$93</definedName>
    <definedName name="Sample_volume" localSheetId="2">'MegaCalc (Total'!$H$14:$H$53</definedName>
    <definedName name="Sample_volume">'MegaCalc (single)'!$H$14:$H$53</definedName>
    <definedName name="use_mega_calculator" localSheetId="3">'MegaCalc (Sequential)'!$A$1</definedName>
    <definedName name="use_mega_calculator" localSheetId="2">'MegaCalc (Total'!$A$1</definedName>
    <definedName name="use_mega_calculator">'MegaCalc (single)'!$A$1</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1" i="6" l="1"/>
  <c r="G14" i="3" s="1"/>
  <c r="H11" i="6"/>
  <c r="G11" i="6"/>
  <c r="G10" i="6"/>
  <c r="H10" i="6"/>
  <c r="L10" i="6"/>
  <c r="I10" i="6"/>
  <c r="K10" i="6"/>
  <c r="J10" i="6"/>
  <c r="G10" i="9"/>
  <c r="F10" i="9"/>
  <c r="E10" i="9"/>
  <c r="G53" i="7"/>
  <c r="G52" i="7"/>
  <c r="G51" i="7"/>
  <c r="G50" i="7"/>
  <c r="G49" i="7"/>
  <c r="G48" i="7"/>
  <c r="G47" i="7"/>
  <c r="G46" i="7"/>
  <c r="G45" i="7"/>
  <c r="G44" i="7"/>
  <c r="G43" i="7"/>
  <c r="K43" i="7" s="1"/>
  <c r="M43" i="7" s="1"/>
  <c r="G42" i="7"/>
  <c r="G41" i="7"/>
  <c r="G40" i="7"/>
  <c r="G39" i="7"/>
  <c r="G38" i="7"/>
  <c r="G37" i="7"/>
  <c r="G36" i="7"/>
  <c r="G35" i="7"/>
  <c r="L35" i="7" s="1"/>
  <c r="G34" i="7"/>
  <c r="F10" i="7"/>
  <c r="E10" i="7"/>
  <c r="E12" i="6"/>
  <c r="G15" i="7" s="1"/>
  <c r="F12" i="6"/>
  <c r="G12" i="6"/>
  <c r="H12" i="6"/>
  <c r="I12" i="6"/>
  <c r="J12" i="6"/>
  <c r="K12" i="6"/>
  <c r="L12" i="6"/>
  <c r="E13" i="6"/>
  <c r="G16" i="7" s="1"/>
  <c r="F13" i="6"/>
  <c r="G13" i="6"/>
  <c r="H13" i="6"/>
  <c r="I13" i="6"/>
  <c r="J13" i="6"/>
  <c r="K13" i="6"/>
  <c r="L13" i="6"/>
  <c r="E14" i="6"/>
  <c r="G17" i="7"/>
  <c r="F14" i="6"/>
  <c r="G14" i="6"/>
  <c r="H14" i="6"/>
  <c r="I14" i="6"/>
  <c r="J14" i="6"/>
  <c r="K14" i="6"/>
  <c r="L14" i="6"/>
  <c r="P14" i="6"/>
  <c r="E15" i="6"/>
  <c r="F15" i="6"/>
  <c r="G15" i="6"/>
  <c r="H15" i="6"/>
  <c r="I15" i="6"/>
  <c r="J15" i="6"/>
  <c r="K15" i="6"/>
  <c r="L15" i="6"/>
  <c r="P15" i="6"/>
  <c r="E16" i="6"/>
  <c r="G19" i="7" s="1"/>
  <c r="F16" i="6"/>
  <c r="G16" i="6"/>
  <c r="H16" i="6"/>
  <c r="I16" i="6"/>
  <c r="J16" i="6"/>
  <c r="K16" i="6"/>
  <c r="L16" i="6"/>
  <c r="E17" i="6"/>
  <c r="G20" i="7"/>
  <c r="F17" i="6"/>
  <c r="G17" i="6"/>
  <c r="H17" i="6"/>
  <c r="I17" i="6"/>
  <c r="J17" i="6"/>
  <c r="K17" i="6"/>
  <c r="L17" i="6"/>
  <c r="E18" i="6"/>
  <c r="G21" i="7"/>
  <c r="K21" i="7" s="1"/>
  <c r="M21" i="7" s="1"/>
  <c r="Q21" i="7" s="1"/>
  <c r="R21" i="7" s="1"/>
  <c r="F18" i="6"/>
  <c r="G18" i="6"/>
  <c r="H18" i="6"/>
  <c r="I18" i="6"/>
  <c r="J18" i="6"/>
  <c r="K18" i="6"/>
  <c r="L18" i="6"/>
  <c r="P18" i="6"/>
  <c r="E19" i="6"/>
  <c r="F19" i="6"/>
  <c r="G19" i="6"/>
  <c r="H19" i="6"/>
  <c r="I19" i="6"/>
  <c r="J19" i="6"/>
  <c r="K19" i="6"/>
  <c r="L19" i="6"/>
  <c r="P19" i="6"/>
  <c r="E20" i="6"/>
  <c r="G23" i="7"/>
  <c r="F20" i="6"/>
  <c r="G20" i="6"/>
  <c r="H20" i="6"/>
  <c r="I20" i="6"/>
  <c r="J20" i="6"/>
  <c r="K20" i="6"/>
  <c r="L20" i="6"/>
  <c r="E21" i="6"/>
  <c r="G24" i="7"/>
  <c r="L24" i="7" s="1"/>
  <c r="F21" i="6"/>
  <c r="G21" i="6"/>
  <c r="H21" i="6"/>
  <c r="I21" i="6"/>
  <c r="J21" i="6"/>
  <c r="K21" i="6"/>
  <c r="L21" i="6"/>
  <c r="E22" i="6"/>
  <c r="F22" i="6"/>
  <c r="G22" i="6"/>
  <c r="H22" i="6"/>
  <c r="I22" i="6"/>
  <c r="J22" i="6"/>
  <c r="K22" i="6"/>
  <c r="L22" i="6"/>
  <c r="E23" i="6"/>
  <c r="F23" i="6"/>
  <c r="G23" i="6"/>
  <c r="H23" i="6"/>
  <c r="I23" i="6"/>
  <c r="J23" i="6"/>
  <c r="K23" i="6"/>
  <c r="L23" i="6"/>
  <c r="P23" i="6"/>
  <c r="E24" i="6"/>
  <c r="G27" i="7"/>
  <c r="F24" i="6"/>
  <c r="G24" i="6"/>
  <c r="H24" i="6"/>
  <c r="I24" i="6"/>
  <c r="J24" i="6"/>
  <c r="K24" i="6"/>
  <c r="L24" i="6"/>
  <c r="E25" i="6"/>
  <c r="G28" i="7" s="1"/>
  <c r="F25" i="6"/>
  <c r="G25" i="6"/>
  <c r="H25" i="6"/>
  <c r="I25" i="6"/>
  <c r="J25" i="6"/>
  <c r="K25" i="6"/>
  <c r="L25" i="6"/>
  <c r="E26" i="6"/>
  <c r="G29" i="7" s="1"/>
  <c r="F26" i="6"/>
  <c r="G26" i="6"/>
  <c r="H26" i="6"/>
  <c r="I26" i="6"/>
  <c r="J26" i="6"/>
  <c r="K26" i="6"/>
  <c r="L26" i="6"/>
  <c r="P26" i="6"/>
  <c r="E27" i="6"/>
  <c r="F27" i="6"/>
  <c r="G27" i="6"/>
  <c r="H27" i="6"/>
  <c r="I27" i="6"/>
  <c r="J27" i="6"/>
  <c r="K27" i="6"/>
  <c r="L27" i="6"/>
  <c r="P27" i="6"/>
  <c r="E28" i="6"/>
  <c r="F28" i="6"/>
  <c r="G28" i="6"/>
  <c r="H28" i="6"/>
  <c r="I28" i="6"/>
  <c r="J28" i="6"/>
  <c r="K28" i="6"/>
  <c r="L28" i="6"/>
  <c r="E29" i="6"/>
  <c r="G32" i="7"/>
  <c r="F29" i="6"/>
  <c r="G29" i="6"/>
  <c r="H29" i="6"/>
  <c r="I29" i="6"/>
  <c r="J29" i="6"/>
  <c r="K29" i="6"/>
  <c r="L29" i="6"/>
  <c r="E30" i="6"/>
  <c r="G33" i="7"/>
  <c r="F30" i="6"/>
  <c r="G30" i="6"/>
  <c r="H30" i="6"/>
  <c r="I30" i="6"/>
  <c r="J30" i="6"/>
  <c r="K30" i="6"/>
  <c r="L30" i="6"/>
  <c r="P30" i="6"/>
  <c r="E31" i="6"/>
  <c r="F31" i="6"/>
  <c r="G31" i="6"/>
  <c r="H31" i="6"/>
  <c r="I31" i="6"/>
  <c r="J31" i="6"/>
  <c r="K31" i="6"/>
  <c r="L31" i="6"/>
  <c r="P31" i="6"/>
  <c r="E32" i="6"/>
  <c r="P32" i="6"/>
  <c r="F32" i="6"/>
  <c r="G32" i="6"/>
  <c r="H32" i="6"/>
  <c r="I32" i="6"/>
  <c r="J32" i="6"/>
  <c r="K32" i="6"/>
  <c r="L32" i="6"/>
  <c r="E33" i="6"/>
  <c r="F33" i="6"/>
  <c r="G33" i="6"/>
  <c r="H33" i="6"/>
  <c r="I33" i="6"/>
  <c r="J33" i="6"/>
  <c r="K33" i="6"/>
  <c r="L33" i="6"/>
  <c r="P33" i="6"/>
  <c r="E34" i="6"/>
  <c r="F34" i="6"/>
  <c r="G34" i="6"/>
  <c r="H34" i="6"/>
  <c r="I34" i="6"/>
  <c r="J34" i="6"/>
  <c r="K34" i="6"/>
  <c r="L34" i="6"/>
  <c r="P34" i="6"/>
  <c r="E35" i="6"/>
  <c r="F35" i="6"/>
  <c r="G35" i="6"/>
  <c r="H35" i="6"/>
  <c r="I35" i="6"/>
  <c r="J35" i="6"/>
  <c r="K35" i="6"/>
  <c r="L35" i="6"/>
  <c r="P35" i="6"/>
  <c r="E36" i="6"/>
  <c r="P36" i="6" s="1"/>
  <c r="F36" i="6"/>
  <c r="G36" i="6"/>
  <c r="H36" i="6"/>
  <c r="I36" i="6"/>
  <c r="J36" i="6"/>
  <c r="K36" i="6"/>
  <c r="L36" i="6"/>
  <c r="E37" i="6"/>
  <c r="F37" i="6"/>
  <c r="G37" i="6"/>
  <c r="H37" i="6"/>
  <c r="I37" i="6"/>
  <c r="J37" i="6"/>
  <c r="K37" i="6"/>
  <c r="L37" i="6"/>
  <c r="P37" i="6"/>
  <c r="E38" i="6"/>
  <c r="F38" i="6"/>
  <c r="G38" i="6"/>
  <c r="H38" i="6"/>
  <c r="I38" i="6"/>
  <c r="J38" i="6"/>
  <c r="K38" i="6"/>
  <c r="L38" i="6"/>
  <c r="P38" i="6"/>
  <c r="E39" i="6"/>
  <c r="F39" i="6"/>
  <c r="G39" i="6"/>
  <c r="H39" i="6"/>
  <c r="I39" i="6"/>
  <c r="J39" i="6"/>
  <c r="K39" i="6"/>
  <c r="L39" i="6"/>
  <c r="P39" i="6"/>
  <c r="E40" i="6"/>
  <c r="P40" i="6" s="1"/>
  <c r="F40" i="6"/>
  <c r="G40" i="6"/>
  <c r="H40" i="6"/>
  <c r="I40" i="6"/>
  <c r="J40" i="6"/>
  <c r="K40" i="6"/>
  <c r="L40" i="6"/>
  <c r="E41" i="6"/>
  <c r="F41" i="6"/>
  <c r="G41" i="6"/>
  <c r="H41" i="6"/>
  <c r="I41" i="6"/>
  <c r="J41" i="6"/>
  <c r="K41" i="6"/>
  <c r="L41" i="6"/>
  <c r="P41" i="6"/>
  <c r="E42" i="6"/>
  <c r="F42" i="6"/>
  <c r="G42" i="6"/>
  <c r="H42" i="6"/>
  <c r="I42" i="6"/>
  <c r="J42" i="6"/>
  <c r="K42" i="6"/>
  <c r="L42" i="6"/>
  <c r="P42" i="6"/>
  <c r="E43" i="6"/>
  <c r="F43" i="6"/>
  <c r="G43" i="6"/>
  <c r="H43" i="6"/>
  <c r="I43" i="6"/>
  <c r="J43" i="6"/>
  <c r="K43" i="6"/>
  <c r="L43" i="6"/>
  <c r="P43" i="6"/>
  <c r="E44" i="6"/>
  <c r="P44" i="6" s="1"/>
  <c r="F44" i="6"/>
  <c r="G44" i="6"/>
  <c r="H44" i="6"/>
  <c r="I44" i="6"/>
  <c r="J44" i="6"/>
  <c r="K44" i="6"/>
  <c r="L44" i="6"/>
  <c r="E45" i="6"/>
  <c r="F45" i="6"/>
  <c r="G45" i="6"/>
  <c r="H45" i="6"/>
  <c r="I45" i="6"/>
  <c r="J45" i="6"/>
  <c r="K45" i="6"/>
  <c r="L45" i="6"/>
  <c r="P45" i="6"/>
  <c r="E46" i="6"/>
  <c r="F46" i="6"/>
  <c r="G46" i="6"/>
  <c r="H46" i="6"/>
  <c r="I46" i="6"/>
  <c r="J46" i="6"/>
  <c r="K46" i="6"/>
  <c r="L46" i="6"/>
  <c r="P46" i="6"/>
  <c r="E47" i="6"/>
  <c r="F47" i="6"/>
  <c r="G47" i="6"/>
  <c r="H47" i="6"/>
  <c r="I47" i="6"/>
  <c r="J47" i="6"/>
  <c r="K47" i="6"/>
  <c r="L47" i="6"/>
  <c r="P47" i="6"/>
  <c r="E48" i="6"/>
  <c r="P48" i="6" s="1"/>
  <c r="F48" i="6"/>
  <c r="G48" i="6"/>
  <c r="H48" i="6"/>
  <c r="I48" i="6"/>
  <c r="J48" i="6"/>
  <c r="K48" i="6"/>
  <c r="L48" i="6"/>
  <c r="E49" i="6"/>
  <c r="F49" i="6"/>
  <c r="G49" i="6"/>
  <c r="H49" i="6"/>
  <c r="I49" i="6"/>
  <c r="J49" i="6"/>
  <c r="K49" i="6"/>
  <c r="L49" i="6"/>
  <c r="P49" i="6"/>
  <c r="E50" i="6"/>
  <c r="F50" i="6"/>
  <c r="G50" i="6"/>
  <c r="H50" i="6"/>
  <c r="I50" i="6"/>
  <c r="J50" i="6"/>
  <c r="K50" i="6"/>
  <c r="L50" i="6"/>
  <c r="P50" i="6"/>
  <c r="G15" i="3"/>
  <c r="F10" i="3"/>
  <c r="E10" i="3"/>
  <c r="Q52" i="6"/>
  <c r="G16" i="3"/>
  <c r="G17" i="3"/>
  <c r="G19" i="3"/>
  <c r="G23" i="3"/>
  <c r="G27" i="3"/>
  <c r="G34" i="3"/>
  <c r="G35" i="3"/>
  <c r="G36" i="3"/>
  <c r="G37" i="3"/>
  <c r="G38" i="3"/>
  <c r="G39" i="3"/>
  <c r="G40" i="3"/>
  <c r="G41" i="3"/>
  <c r="G42" i="3"/>
  <c r="G43" i="3"/>
  <c r="G44" i="3"/>
  <c r="G45" i="3"/>
  <c r="G46" i="3"/>
  <c r="G47" i="3"/>
  <c r="G48" i="3"/>
  <c r="G49" i="3"/>
  <c r="G50" i="3"/>
  <c r="G51" i="3"/>
  <c r="G52" i="3"/>
  <c r="G53" i="3"/>
  <c r="I11" i="6"/>
  <c r="J11" i="6"/>
  <c r="L11" i="6"/>
  <c r="K11" i="6"/>
  <c r="O49" i="9"/>
  <c r="K44" i="7"/>
  <c r="M44" i="7"/>
  <c r="Q44" i="7"/>
  <c r="R44" i="7" s="1"/>
  <c r="L42" i="7"/>
  <c r="L46" i="7"/>
  <c r="L36" i="7"/>
  <c r="N38" i="7"/>
  <c r="Q43" i="7"/>
  <c r="R43" i="7" s="1"/>
  <c r="L48" i="7"/>
  <c r="K34" i="7"/>
  <c r="M34" i="7"/>
  <c r="Q34" i="7" s="1"/>
  <c r="R34" i="7" s="1"/>
  <c r="L39" i="7"/>
  <c r="K46" i="7"/>
  <c r="M46" i="7" s="1"/>
  <c r="Q46" i="7" s="1"/>
  <c r="R46" i="7" s="1"/>
  <c r="N53" i="7"/>
  <c r="N36" i="7"/>
  <c r="N40" i="7"/>
  <c r="N52" i="7"/>
  <c r="N34" i="3"/>
  <c r="O63" i="9"/>
  <c r="L75" i="9"/>
  <c r="N75" i="9" s="1"/>
  <c r="R75" i="9" s="1"/>
  <c r="S75" i="9" s="1"/>
  <c r="M27" i="9"/>
  <c r="M45" i="9"/>
  <c r="M67" i="9"/>
  <c r="M47" i="9"/>
  <c r="L15" i="9"/>
  <c r="O69" i="9"/>
  <c r="L26" i="9"/>
  <c r="N26" i="9" s="1"/>
  <c r="R26" i="9" s="1"/>
  <c r="S26" i="9" s="1"/>
  <c r="O70" i="9"/>
  <c r="O72" i="9"/>
  <c r="O30" i="9"/>
  <c r="L30" i="9"/>
  <c r="N30" i="9" s="1"/>
  <c r="R30" i="9" s="1"/>
  <c r="S30" i="9" s="1"/>
  <c r="M22" i="9"/>
  <c r="O42" i="9"/>
  <c r="M34" i="9"/>
  <c r="M90" i="9"/>
  <c r="O90" i="9"/>
  <c r="O36" i="9"/>
  <c r="M44" i="9"/>
  <c r="O78" i="9"/>
  <c r="M50" i="9"/>
  <c r="M16" i="9"/>
  <c r="O76" i="9"/>
  <c r="O44" i="9"/>
  <c r="M74" i="9"/>
  <c r="M76" i="9"/>
  <c r="O16" i="9"/>
  <c r="L22" i="9"/>
  <c r="N22" i="9"/>
  <c r="R22" i="9"/>
  <c r="S22" i="9"/>
  <c r="L28" i="9"/>
  <c r="N28" i="9"/>
  <c r="R28" i="9"/>
  <c r="S28" i="9"/>
  <c r="N15" i="9"/>
  <c r="M15" i="9"/>
  <c r="R15" i="9"/>
  <c r="S15" i="9"/>
  <c r="O15" i="9"/>
  <c r="L51" i="7"/>
  <c r="N39" i="7"/>
  <c r="N51" i="7"/>
  <c r="L34" i="7"/>
  <c r="L50" i="7"/>
  <c r="N34" i="7"/>
  <c r="K39" i="7"/>
  <c r="M39" i="7" s="1"/>
  <c r="Q39" i="7" s="1"/>
  <c r="R39" i="7" s="1"/>
  <c r="L44" i="7"/>
  <c r="N50" i="7"/>
  <c r="K38" i="7"/>
  <c r="M38" i="7"/>
  <c r="Q38" i="7"/>
  <c r="R38" i="7" s="1"/>
  <c r="N49" i="7"/>
  <c r="N44" i="7"/>
  <c r="N43" i="7"/>
  <c r="K36" i="7"/>
  <c r="M36" i="7"/>
  <c r="Q36" i="7"/>
  <c r="R36" i="7"/>
  <c r="K48" i="7"/>
  <c r="M48" i="7"/>
  <c r="Q48" i="7"/>
  <c r="R48" i="7"/>
  <c r="L38" i="7"/>
  <c r="K35" i="7"/>
  <c r="M35" i="7"/>
  <c r="Q35" i="7"/>
  <c r="R35" i="7" s="1"/>
  <c r="L40" i="7"/>
  <c r="N46" i="7"/>
  <c r="K51" i="7"/>
  <c r="M51" i="7" s="1"/>
  <c r="Q51" i="7" s="1"/>
  <c r="R51" i="7" s="1"/>
  <c r="L43" i="7"/>
  <c r="K50" i="7"/>
  <c r="M50" i="7"/>
  <c r="Q50" i="7"/>
  <c r="R50" i="7"/>
  <c r="N48" i="7"/>
  <c r="N47" i="7"/>
  <c r="K40" i="7"/>
  <c r="M40" i="7"/>
  <c r="Q40" i="7" s="1"/>
  <c r="R40" i="7" s="1"/>
  <c r="K52" i="7"/>
  <c r="M52" i="7"/>
  <c r="Q52" i="7" s="1"/>
  <c r="R52" i="7" s="1"/>
  <c r="L93" i="9"/>
  <c r="N93" i="9"/>
  <c r="R93" i="9" s="1"/>
  <c r="S93" i="9" s="1"/>
  <c r="L47" i="9"/>
  <c r="N47" i="9"/>
  <c r="R47" i="9" s="1"/>
  <c r="S47" i="9" s="1"/>
  <c r="M17" i="9"/>
  <c r="L29" i="9"/>
  <c r="N29" i="9" s="1"/>
  <c r="R29" i="9" s="1"/>
  <c r="S29" i="9" s="1"/>
  <c r="M81" i="9"/>
  <c r="M69" i="9"/>
  <c r="O85" i="9"/>
  <c r="M51" i="9"/>
  <c r="O47" i="9"/>
  <c r="O41" i="9"/>
  <c r="M87" i="9"/>
  <c r="L55" i="9"/>
  <c r="N55" i="9"/>
  <c r="R55" i="9" s="1"/>
  <c r="S55" i="9" s="1"/>
  <c r="O37" i="9"/>
  <c r="O59" i="9"/>
  <c r="L37" i="9"/>
  <c r="N37" i="9"/>
  <c r="R37" i="9"/>
  <c r="S37" i="9"/>
  <c r="L65" i="9"/>
  <c r="N65" i="9"/>
  <c r="R65" i="9"/>
  <c r="S65" i="9"/>
  <c r="M57" i="9"/>
  <c r="O83" i="9"/>
  <c r="M83" i="9"/>
  <c r="L33" i="9"/>
  <c r="N33" i="9" s="1"/>
  <c r="R33" i="9" s="1"/>
  <c r="S33" i="9" s="1"/>
  <c r="M21" i="9"/>
  <c r="L69" i="9"/>
  <c r="N69" i="9"/>
  <c r="R69" i="9"/>
  <c r="S69" i="9"/>
  <c r="O19" i="9"/>
  <c r="L49" i="9"/>
  <c r="N49" i="9"/>
  <c r="R49" i="9"/>
  <c r="S49" i="9" s="1"/>
  <c r="L59" i="9"/>
  <c r="N59" i="9"/>
  <c r="R59" i="9"/>
  <c r="S59" i="9" s="1"/>
  <c r="L14" i="9"/>
  <c r="N14" i="9"/>
  <c r="R14" i="9"/>
  <c r="S14" i="9" s="1"/>
  <c r="O53" i="9"/>
  <c r="M41" i="9"/>
  <c r="L87" i="9"/>
  <c r="N87" i="9" s="1"/>
  <c r="R87" i="9" s="1"/>
  <c r="S87" i="9" s="1"/>
  <c r="O17" i="9"/>
  <c r="L67" i="9"/>
  <c r="N67" i="9"/>
  <c r="R67" i="9"/>
  <c r="S67" i="9"/>
  <c r="M30" i="9"/>
  <c r="O32" i="9"/>
  <c r="M36" i="9"/>
  <c r="M88" i="9"/>
  <c r="O88" i="9"/>
  <c r="M78" i="9"/>
  <c r="O48" i="9"/>
  <c r="L48" i="9"/>
  <c r="N48" i="9" s="1"/>
  <c r="R48" i="9" s="1"/>
  <c r="S48" i="9" s="1"/>
  <c r="O73" i="9"/>
  <c r="M35" i="9"/>
  <c r="L61" i="9"/>
  <c r="N61" i="9"/>
  <c r="R61" i="9"/>
  <c r="S61" i="9" s="1"/>
  <c r="L23" i="9"/>
  <c r="N23" i="9"/>
  <c r="R23" i="9"/>
  <c r="S23" i="9" s="1"/>
  <c r="M93" i="9"/>
  <c r="M79" i="9"/>
  <c r="M63" i="9"/>
  <c r="O81" i="9"/>
  <c r="O57" i="9"/>
  <c r="O55" i="9"/>
  <c r="O87" i="9"/>
  <c r="L27" i="9"/>
  <c r="N27" i="9"/>
  <c r="R27" i="9"/>
  <c r="S27" i="9"/>
  <c r="O35" i="9"/>
  <c r="L51" i="9"/>
  <c r="N51" i="9"/>
  <c r="R51" i="9"/>
  <c r="S51" i="9" s="1"/>
  <c r="M39" i="9"/>
  <c r="M19" i="9"/>
  <c r="O75" i="9"/>
  <c r="O91" i="9"/>
  <c r="M91" i="9"/>
  <c r="L25" i="9"/>
  <c r="N25" i="9"/>
  <c r="R25" i="9" s="1"/>
  <c r="S25" i="9" s="1"/>
  <c r="M29" i="9"/>
  <c r="O39" i="9"/>
  <c r="O51" i="9"/>
  <c r="O65" i="9"/>
  <c r="L63" i="9"/>
  <c r="N63" i="9"/>
  <c r="R63" i="9" s="1"/>
  <c r="S63" i="9" s="1"/>
  <c r="O45" i="9"/>
  <c r="O25" i="9"/>
  <c r="L91" i="9"/>
  <c r="N91" i="9"/>
  <c r="R91" i="9"/>
  <c r="S91" i="9"/>
  <c r="M86" i="9"/>
  <c r="L44" i="9"/>
  <c r="N44" i="9"/>
  <c r="R44" i="9"/>
  <c r="S44" i="9" s="1"/>
  <c r="M28" i="9"/>
  <c r="O64" i="9"/>
  <c r="M68" i="9"/>
  <c r="M54" i="9"/>
  <c r="M70" i="9"/>
  <c r="O40" i="9"/>
  <c r="L62" i="9"/>
  <c r="N62" i="9" s="1"/>
  <c r="R62" i="9" s="1"/>
  <c r="S62" i="9" s="1"/>
  <c r="O61" i="9"/>
  <c r="M33" i="9"/>
  <c r="L35" i="9"/>
  <c r="N35" i="9"/>
  <c r="R35" i="9"/>
  <c r="S35" i="9" s="1"/>
  <c r="L21" i="9"/>
  <c r="N21" i="9"/>
  <c r="R21" i="9"/>
  <c r="S21" i="9" s="1"/>
  <c r="M89" i="9"/>
  <c r="M73" i="9"/>
  <c r="O93" i="9"/>
  <c r="O79" i="9"/>
  <c r="O67" i="9"/>
  <c r="K42" i="7"/>
  <c r="M42" i="7"/>
  <c r="Q42" i="7" s="1"/>
  <c r="R42" i="7" s="1"/>
  <c r="L52" i="7"/>
  <c r="N42" i="7"/>
  <c r="O89" i="9"/>
  <c r="L31" i="9"/>
  <c r="N31" i="9"/>
  <c r="R31" i="9"/>
  <c r="S31" i="9" s="1"/>
  <c r="N35" i="7"/>
  <c r="L83" i="9"/>
  <c r="N83" i="9"/>
  <c r="R83" i="9" s="1"/>
  <c r="S83" i="9" s="1"/>
  <c r="K49" i="7"/>
  <c r="M49" i="7"/>
  <c r="Q49" i="7" s="1"/>
  <c r="R49" i="7" s="1"/>
  <c r="K15" i="3"/>
  <c r="M15" i="3"/>
  <c r="Q15" i="3" s="1"/>
  <c r="R15" i="3" s="1"/>
  <c r="K17" i="3"/>
  <c r="M17" i="3"/>
  <c r="Q17" i="3" s="1"/>
  <c r="R17" i="3" s="1"/>
  <c r="G30" i="3"/>
  <c r="N30" i="3" s="1"/>
  <c r="G30" i="7"/>
  <c r="G26" i="3"/>
  <c r="G26" i="7"/>
  <c r="K26" i="7"/>
  <c r="M26" i="7"/>
  <c r="Q26" i="7" s="1"/>
  <c r="R26" i="7" s="1"/>
  <c r="G22" i="3"/>
  <c r="N22" i="3" s="1"/>
  <c r="G22" i="7"/>
  <c r="G18" i="3"/>
  <c r="G18" i="7"/>
  <c r="N18" i="7"/>
  <c r="L37" i="7"/>
  <c r="N37" i="7"/>
  <c r="K37" i="7"/>
  <c r="M37" i="7"/>
  <c r="Q37" i="7"/>
  <c r="R37" i="7" s="1"/>
  <c r="L41" i="7"/>
  <c r="N41" i="7"/>
  <c r="K41" i="7"/>
  <c r="M41" i="7" s="1"/>
  <c r="Q41" i="7" s="1"/>
  <c r="R41" i="7" s="1"/>
  <c r="K45" i="7"/>
  <c r="M45" i="7" s="1"/>
  <c r="Q45" i="7" s="1"/>
  <c r="R45" i="7" s="1"/>
  <c r="L45" i="7"/>
  <c r="N45" i="7"/>
  <c r="L53" i="7"/>
  <c r="K53" i="7"/>
  <c r="M53" i="7"/>
  <c r="Q53" i="7" s="1"/>
  <c r="R53" i="7" s="1"/>
  <c r="L49" i="7"/>
  <c r="L52" i="3"/>
  <c r="N45" i="3"/>
  <c r="L30" i="7"/>
  <c r="L45" i="3"/>
  <c r="K52" i="3"/>
  <c r="M52" i="3"/>
  <c r="Q52" i="3" s="1"/>
  <c r="R52" i="3" s="1"/>
  <c r="N18" i="3"/>
  <c r="N26" i="3"/>
  <c r="N37" i="3"/>
  <c r="N46" i="3"/>
  <c r="K34" i="3"/>
  <c r="M34" i="3"/>
  <c r="Q34" i="3" s="1"/>
  <c r="R34" i="3" s="1"/>
  <c r="L39" i="3"/>
  <c r="L51" i="3"/>
  <c r="K53" i="3"/>
  <c r="M53" i="3"/>
  <c r="Q53" i="3"/>
  <c r="R53" i="3"/>
  <c r="K49" i="3"/>
  <c r="M49" i="3"/>
  <c r="Q49" i="3"/>
  <c r="R49" i="3"/>
  <c r="L46" i="3"/>
  <c r="L19" i="3"/>
  <c r="Q26" i="6"/>
  <c r="K50" i="3"/>
  <c r="M50" i="3" s="1"/>
  <c r="Q50" i="3" s="1"/>
  <c r="R50" i="3" s="1"/>
  <c r="K43" i="3"/>
  <c r="M43" i="3" s="1"/>
  <c r="Q43" i="3" s="1"/>
  <c r="R43" i="3"/>
  <c r="N52" i="3"/>
  <c r="N50" i="3"/>
  <c r="K38" i="3"/>
  <c r="M38" i="3"/>
  <c r="Q38" i="3"/>
  <c r="R38" i="3" s="1"/>
  <c r="K39" i="3"/>
  <c r="M39" i="3"/>
  <c r="Q39" i="3"/>
  <c r="R39" i="3" s="1"/>
  <c r="L40" i="3"/>
  <c r="N39" i="3"/>
  <c r="L17" i="3"/>
  <c r="N15" i="3"/>
  <c r="K35" i="3"/>
  <c r="M35" i="3"/>
  <c r="Q35" i="3"/>
  <c r="R35" i="3" s="1"/>
  <c r="N49" i="3"/>
  <c r="N48" i="3"/>
  <c r="K37" i="3"/>
  <c r="M37" i="3" s="1"/>
  <c r="Q37" i="3" s="1"/>
  <c r="R37" i="3"/>
  <c r="L30" i="3"/>
  <c r="K48" i="3"/>
  <c r="M48" i="3"/>
  <c r="Q48" i="3"/>
  <c r="R48" i="3"/>
  <c r="L15" i="3"/>
  <c r="K30" i="3"/>
  <c r="M30" i="3"/>
  <c r="Q30" i="3" s="1"/>
  <c r="R30" i="3" s="1"/>
  <c r="L41" i="3"/>
  <c r="K46" i="3"/>
  <c r="M46" i="3" s="1"/>
  <c r="Q46" i="3" s="1"/>
  <c r="R46" i="3" s="1"/>
  <c r="K23" i="3"/>
  <c r="M23" i="3" s="1"/>
  <c r="Q23" i="3" s="1"/>
  <c r="R23" i="3"/>
  <c r="L43" i="3"/>
  <c r="N43" i="3"/>
  <c r="L53" i="3"/>
  <c r="L27" i="3"/>
  <c r="L16" i="3"/>
  <c r="K18" i="3"/>
  <c r="M18" i="3"/>
  <c r="Q18" i="3"/>
  <c r="R18" i="3"/>
  <c r="G29" i="3"/>
  <c r="G21" i="3"/>
  <c r="L21" i="3"/>
  <c r="G28" i="3"/>
  <c r="G20" i="3"/>
  <c r="L20" i="3"/>
  <c r="K22" i="3"/>
  <c r="M22" i="3"/>
  <c r="Q22" i="3" s="1"/>
  <c r="R22" i="3" s="1"/>
  <c r="L26" i="7"/>
  <c r="L26" i="3"/>
  <c r="K26" i="3"/>
  <c r="M26" i="3"/>
  <c r="Q26" i="3"/>
  <c r="R26" i="3"/>
  <c r="L18" i="3"/>
  <c r="G32" i="3"/>
  <c r="K32" i="3"/>
  <c r="M32" i="3"/>
  <c r="Q32" i="3" s="1"/>
  <c r="R32" i="3" s="1"/>
  <c r="N26" i="7"/>
  <c r="L18" i="7"/>
  <c r="G33" i="3"/>
  <c r="N33" i="3"/>
  <c r="G24" i="3"/>
  <c r="L24" i="3"/>
  <c r="P11" i="6"/>
  <c r="F11" i="6"/>
  <c r="Q30" i="6"/>
  <c r="L50" i="3"/>
  <c r="N41" i="3"/>
  <c r="N42" i="3"/>
  <c r="K42" i="3"/>
  <c r="M42" i="3" s="1"/>
  <c r="Q42" i="3" s="1"/>
  <c r="R42" i="3" s="1"/>
  <c r="N21" i="3"/>
  <c r="L23" i="3"/>
  <c r="K27" i="3"/>
  <c r="M27" i="3"/>
  <c r="Q27" i="3"/>
  <c r="R27" i="3" s="1"/>
  <c r="K47" i="3"/>
  <c r="M47" i="3"/>
  <c r="Q47" i="3" s="1"/>
  <c r="R47" i="3" s="1"/>
  <c r="N16" i="3"/>
  <c r="N27" i="3"/>
  <c r="L37" i="3"/>
  <c r="K41" i="3"/>
  <c r="M41" i="3"/>
  <c r="Q41" i="3"/>
  <c r="R41" i="3"/>
  <c r="N36" i="3"/>
  <c r="L44" i="3"/>
  <c r="L36" i="3"/>
  <c r="N23" i="3"/>
  <c r="N44" i="3"/>
  <c r="Q27" i="6"/>
  <c r="L38" i="3"/>
  <c r="N40" i="3"/>
  <c r="N53" i="3"/>
  <c r="K44" i="3"/>
  <c r="M44" i="3"/>
  <c r="Q44" i="3"/>
  <c r="R44" i="3" s="1"/>
  <c r="N47" i="3"/>
  <c r="Q51" i="6"/>
  <c r="L42" i="3"/>
  <c r="Q53" i="6"/>
  <c r="N35" i="3"/>
  <c r="N51" i="3"/>
  <c r="L48" i="3"/>
  <c r="K21" i="3"/>
  <c r="M21" i="3"/>
  <c r="Q21" i="3"/>
  <c r="R21" i="3"/>
  <c r="K16" i="3"/>
  <c r="M16" i="3"/>
  <c r="Q16" i="3"/>
  <c r="R16" i="3"/>
  <c r="N38" i="3"/>
  <c r="Q25" i="6"/>
  <c r="N17" i="3"/>
  <c r="K19" i="3"/>
  <c r="M19" i="3" s="1"/>
  <c r="Q19" i="3"/>
  <c r="R19" i="3" s="1"/>
  <c r="L35" i="3"/>
  <c r="L47" i="3"/>
  <c r="K51" i="3"/>
  <c r="M51" i="3" s="1"/>
  <c r="Q51" i="3" s="1"/>
  <c r="R51" i="3" s="1"/>
  <c r="K36" i="3"/>
  <c r="M36" i="3"/>
  <c r="Q36" i="3" s="1"/>
  <c r="R36" i="3" s="1"/>
  <c r="L34" i="3"/>
  <c r="K40" i="3"/>
  <c r="M40" i="3"/>
  <c r="Q40" i="3" s="1"/>
  <c r="R40" i="3" s="1"/>
  <c r="N19" i="3"/>
  <c r="L49" i="3"/>
  <c r="K45" i="3"/>
  <c r="M45" i="3" s="1"/>
  <c r="Q45" i="3" s="1"/>
  <c r="R45" i="3" s="1"/>
  <c r="Q29" i="6"/>
  <c r="Q28" i="6"/>
  <c r="K14" i="3"/>
  <c r="M14" i="3" s="1"/>
  <c r="Q14" i="3"/>
  <c r="R14" i="3"/>
  <c r="G14" i="7"/>
  <c r="L14" i="7" s="1"/>
  <c r="L23" i="7"/>
  <c r="N23" i="7"/>
  <c r="K23" i="7"/>
  <c r="M23" i="7"/>
  <c r="Q23" i="7" s="1"/>
  <c r="R23" i="7" s="1"/>
  <c r="L28" i="7"/>
  <c r="N28" i="7"/>
  <c r="K28" i="7"/>
  <c r="M28" i="7"/>
  <c r="Q28" i="7" s="1"/>
  <c r="R28" i="7"/>
  <c r="K20" i="7"/>
  <c r="M20" i="7" s="1"/>
  <c r="Q20" i="7" s="1"/>
  <c r="R20" i="7" s="1"/>
  <c r="N20" i="7"/>
  <c r="L20" i="7"/>
  <c r="P25" i="6"/>
  <c r="P20" i="6"/>
  <c r="P17" i="6"/>
  <c r="L22" i="3"/>
  <c r="K18" i="7"/>
  <c r="M18" i="7"/>
  <c r="Q18" i="7"/>
  <c r="R18" i="7" s="1"/>
  <c r="K33" i="7"/>
  <c r="M33" i="7" s="1"/>
  <c r="Q33" i="7" s="1"/>
  <c r="R33" i="7" s="1"/>
  <c r="L33" i="7"/>
  <c r="N33" i="7"/>
  <c r="K32" i="7"/>
  <c r="M32" i="7"/>
  <c r="Q32" i="7"/>
  <c r="R32" i="7" s="1"/>
  <c r="L32" i="7"/>
  <c r="N32" i="7"/>
  <c r="K29" i="7"/>
  <c r="M29" i="7" s="1"/>
  <c r="Q29" i="7" s="1"/>
  <c r="R29" i="7" s="1"/>
  <c r="L29" i="7"/>
  <c r="N29" i="7"/>
  <c r="K24" i="7"/>
  <c r="M24" i="7" s="1"/>
  <c r="Q24" i="7" s="1"/>
  <c r="R24" i="7" s="1"/>
  <c r="N24" i="7"/>
  <c r="N17" i="7"/>
  <c r="L17" i="7"/>
  <c r="K17" i="7"/>
  <c r="M17" i="7"/>
  <c r="Q17" i="7"/>
  <c r="R17" i="7" s="1"/>
  <c r="N16" i="7"/>
  <c r="L16" i="7"/>
  <c r="K16" i="7"/>
  <c r="M16" i="7" s="1"/>
  <c r="Q16" i="7" s="1"/>
  <c r="R16" i="7" s="1"/>
  <c r="L15" i="7"/>
  <c r="K15" i="7"/>
  <c r="M15" i="7"/>
  <c r="Q15" i="7"/>
  <c r="R15" i="7"/>
  <c r="N15" i="7"/>
  <c r="L27" i="7"/>
  <c r="N27" i="7"/>
  <c r="K27" i="7"/>
  <c r="M27" i="7" s="1"/>
  <c r="Q27" i="7" s="1"/>
  <c r="R27" i="7" s="1"/>
  <c r="N19" i="7"/>
  <c r="K19" i="7"/>
  <c r="M19" i="7"/>
  <c r="Q19" i="7"/>
  <c r="R19" i="7"/>
  <c r="L19" i="7"/>
  <c r="P29" i="6"/>
  <c r="P24" i="6"/>
  <c r="P21" i="6"/>
  <c r="P16" i="6"/>
  <c r="P13" i="6"/>
  <c r="P12" i="6"/>
  <c r="N29" i="3"/>
  <c r="K29" i="3"/>
  <c r="M29" i="3"/>
  <c r="Q29" i="3"/>
  <c r="R29" i="3" s="1"/>
  <c r="L29" i="3"/>
  <c r="K20" i="3"/>
  <c r="M20" i="3"/>
  <c r="Q20" i="3" s="1"/>
  <c r="R20" i="3" s="1"/>
  <c r="N20" i="3"/>
  <c r="K24" i="3"/>
  <c r="M24" i="3" s="1"/>
  <c r="Q24" i="3" s="1"/>
  <c r="R24" i="3" s="1"/>
  <c r="L32" i="3"/>
  <c r="N24" i="3"/>
  <c r="N32" i="3"/>
  <c r="L33" i="3"/>
  <c r="K33" i="3"/>
  <c r="M33" i="3" s="1"/>
  <c r="Q33" i="3" s="1"/>
  <c r="R33" i="3" s="1"/>
  <c r="L14" i="3"/>
  <c r="N14" i="3"/>
  <c r="K14" i="7"/>
  <c r="M14" i="7" s="1"/>
  <c r="Q14" i="7" s="1"/>
  <c r="R14" i="7" s="1"/>
  <c r="N14" i="7"/>
  <c r="G25" i="7" l="1"/>
  <c r="P22" i="6"/>
  <c r="N30" i="7"/>
  <c r="K30" i="7"/>
  <c r="M30" i="7" s="1"/>
  <c r="Q30" i="7" s="1"/>
  <c r="R30" i="7" s="1"/>
  <c r="K28" i="3"/>
  <c r="M28" i="3" s="1"/>
  <c r="Q28" i="3" s="1"/>
  <c r="R28" i="3" s="1"/>
  <c r="L28" i="3"/>
  <c r="N28" i="3"/>
  <c r="G31" i="7"/>
  <c r="P28" i="6"/>
  <c r="N21" i="7"/>
  <c r="L21" i="7"/>
  <c r="G31" i="3"/>
  <c r="G25" i="3"/>
  <c r="K22" i="7"/>
  <c r="M22" i="7" s="1"/>
  <c r="Q22" i="7" s="1"/>
  <c r="R22" i="7" s="1"/>
  <c r="L22" i="7"/>
  <c r="N22" i="7"/>
  <c r="L47" i="7"/>
  <c r="K47" i="7"/>
  <c r="M47" i="7" s="1"/>
  <c r="Q47" i="7" s="1"/>
  <c r="R47" i="7" s="1"/>
  <c r="L73" i="9"/>
  <c r="N73" i="9" s="1"/>
  <c r="R73" i="9" s="1"/>
  <c r="S73" i="9" s="1"/>
  <c r="M23" i="9"/>
  <c r="O71" i="9"/>
  <c r="M65" i="9"/>
  <c r="O43" i="9"/>
  <c r="L57" i="9"/>
  <c r="N57" i="9" s="1"/>
  <c r="R57" i="9" s="1"/>
  <c r="S57" i="9" s="1"/>
  <c r="O27" i="9"/>
  <c r="M75" i="9"/>
  <c r="L85" i="9"/>
  <c r="N85" i="9" s="1"/>
  <c r="R85" i="9" s="1"/>
  <c r="S85" i="9" s="1"/>
  <c r="L39" i="9"/>
  <c r="N39" i="9" s="1"/>
  <c r="R39" i="9" s="1"/>
  <c r="S39" i="9" s="1"/>
  <c r="M61" i="9"/>
  <c r="L89" i="9"/>
  <c r="N89" i="9" s="1"/>
  <c r="R89" i="9" s="1"/>
  <c r="S89" i="9" s="1"/>
  <c r="L41" i="9"/>
  <c r="N41" i="9" s="1"/>
  <c r="R41" i="9" s="1"/>
  <c r="S41" i="9" s="1"/>
  <c r="O23" i="9"/>
  <c r="O33" i="9"/>
  <c r="M72" i="9"/>
  <c r="O80" i="9"/>
  <c r="M62" i="9"/>
  <c r="O62" i="9"/>
  <c r="O24" i="9"/>
  <c r="M26" i="9"/>
  <c r="O66" i="9"/>
  <c r="M64" i="9"/>
  <c r="O28" i="9"/>
  <c r="L40" i="9"/>
  <c r="N40" i="9" s="1"/>
  <c r="R40" i="9" s="1"/>
  <c r="S40" i="9" s="1"/>
  <c r="L54" i="9"/>
  <c r="N54" i="9" s="1"/>
  <c r="R54" i="9" s="1"/>
  <c r="S54" i="9" s="1"/>
  <c r="L60" i="9"/>
  <c r="N60" i="9" s="1"/>
  <c r="R60" i="9" s="1"/>
  <c r="S60" i="9" s="1"/>
  <c r="L66" i="9"/>
  <c r="N66" i="9" s="1"/>
  <c r="R66" i="9" s="1"/>
  <c r="S66" i="9" s="1"/>
  <c r="L72" i="9"/>
  <c r="N72" i="9" s="1"/>
  <c r="R72" i="9" s="1"/>
  <c r="S72" i="9" s="1"/>
  <c r="L86" i="9"/>
  <c r="N86" i="9" s="1"/>
  <c r="R86" i="9" s="1"/>
  <c r="S86" i="9" s="1"/>
  <c r="L92" i="9"/>
  <c r="N92" i="9" s="1"/>
  <c r="R92" i="9" s="1"/>
  <c r="S92" i="9" s="1"/>
  <c r="L16" i="9"/>
  <c r="N16" i="9" s="1"/>
  <c r="R16" i="9" s="1"/>
  <c r="S16" i="9" s="1"/>
  <c r="O18" i="9"/>
  <c r="M56" i="9"/>
  <c r="M42" i="9"/>
  <c r="M84" i="9"/>
  <c r="O84" i="9"/>
  <c r="L32" i="9"/>
  <c r="N32" i="9" s="1"/>
  <c r="R32" i="9" s="1"/>
  <c r="S32" i="9" s="1"/>
  <c r="M46" i="9"/>
  <c r="M66" i="9"/>
  <c r="L19" i="9"/>
  <c r="N19" i="9" s="1"/>
  <c r="R19" i="9" s="1"/>
  <c r="S19" i="9" s="1"/>
  <c r="M85" i="9"/>
  <c r="M77" i="9"/>
  <c r="O21" i="9"/>
  <c r="M59" i="9"/>
  <c r="L17" i="9"/>
  <c r="N17" i="9" s="1"/>
  <c r="R17" i="9" s="1"/>
  <c r="S17" i="9" s="1"/>
  <c r="L53" i="9"/>
  <c r="N53" i="9" s="1"/>
  <c r="R53" i="9" s="1"/>
  <c r="S53" i="9" s="1"/>
  <c r="M37" i="9"/>
  <c r="L77" i="9"/>
  <c r="N77" i="9" s="1"/>
  <c r="R77" i="9" s="1"/>
  <c r="S77" i="9" s="1"/>
  <c r="O77" i="9"/>
  <c r="O31" i="9"/>
  <c r="L43" i="9"/>
  <c r="N43" i="9" s="1"/>
  <c r="R43" i="9" s="1"/>
  <c r="S43" i="9" s="1"/>
  <c r="L81" i="9"/>
  <c r="N81" i="9" s="1"/>
  <c r="R81" i="9" s="1"/>
  <c r="S81" i="9" s="1"/>
  <c r="O14" i="9"/>
  <c r="L88" i="9"/>
  <c r="N88" i="9" s="1"/>
  <c r="R88" i="9" s="1"/>
  <c r="S88" i="9" s="1"/>
  <c r="M20" i="9"/>
  <c r="O52" i="9"/>
  <c r="O56" i="9"/>
  <c r="O86" i="9"/>
  <c r="L38" i="9"/>
  <c r="N38" i="9" s="1"/>
  <c r="R38" i="9" s="1"/>
  <c r="S38" i="9" s="1"/>
  <c r="L56" i="9"/>
  <c r="N56" i="9" s="1"/>
  <c r="R56" i="9" s="1"/>
  <c r="S56" i="9" s="1"/>
  <c r="L70" i="9"/>
  <c r="N70" i="9" s="1"/>
  <c r="R70" i="9" s="1"/>
  <c r="S70" i="9" s="1"/>
  <c r="L82" i="9"/>
  <c r="N82" i="9" s="1"/>
  <c r="R82" i="9" s="1"/>
  <c r="S82" i="9" s="1"/>
  <c r="O54" i="9"/>
  <c r="M18" i="9"/>
  <c r="O74" i="9"/>
  <c r="M48" i="9"/>
  <c r="M60" i="9"/>
  <c r="L24" i="9"/>
  <c r="N24" i="9" s="1"/>
  <c r="R24" i="9" s="1"/>
  <c r="S24" i="9" s="1"/>
  <c r="O38" i="9"/>
  <c r="O58" i="9"/>
  <c r="M32" i="9"/>
  <c r="M92" i="9"/>
  <c r="O92" i="9"/>
  <c r="O34" i="9"/>
  <c r="L46" i="9"/>
  <c r="N46" i="9" s="1"/>
  <c r="R46" i="9" s="1"/>
  <c r="S46" i="9" s="1"/>
  <c r="L52" i="9"/>
  <c r="N52" i="9" s="1"/>
  <c r="R52" i="9" s="1"/>
  <c r="S52" i="9" s="1"/>
  <c r="L58" i="9"/>
  <c r="N58" i="9" s="1"/>
  <c r="R58" i="9" s="1"/>
  <c r="S58" i="9" s="1"/>
  <c r="L64" i="9"/>
  <c r="N64" i="9" s="1"/>
  <c r="R64" i="9" s="1"/>
  <c r="S64" i="9" s="1"/>
  <c r="L78" i="9"/>
  <c r="N78" i="9" s="1"/>
  <c r="R78" i="9" s="1"/>
  <c r="S78" i="9" s="1"/>
  <c r="L84" i="9"/>
  <c r="N84" i="9" s="1"/>
  <c r="R84" i="9" s="1"/>
  <c r="S84" i="9" s="1"/>
  <c r="L90" i="9"/>
  <c r="N90" i="9" s="1"/>
  <c r="R90" i="9" s="1"/>
  <c r="S90" i="9" s="1"/>
  <c r="M71" i="9"/>
  <c r="M49" i="9"/>
  <c r="L45" i="9"/>
  <c r="N45" i="9" s="1"/>
  <c r="R45" i="9" s="1"/>
  <c r="S45" i="9" s="1"/>
  <c r="M25" i="9"/>
  <c r="L71" i="9"/>
  <c r="N71" i="9" s="1"/>
  <c r="R71" i="9" s="1"/>
  <c r="S71" i="9" s="1"/>
  <c r="M31" i="9"/>
  <c r="M43" i="9"/>
  <c r="M53" i="9"/>
  <c r="O29" i="9"/>
  <c r="L79" i="9"/>
  <c r="N79" i="9" s="1"/>
  <c r="R79" i="9" s="1"/>
  <c r="S79" i="9" s="1"/>
  <c r="M55" i="9"/>
  <c r="L20" i="9"/>
  <c r="N20" i="9" s="1"/>
  <c r="R20" i="9" s="1"/>
  <c r="S20" i="9" s="1"/>
  <c r="O22" i="9"/>
  <c r="M80" i="9"/>
  <c r="L34" i="9"/>
  <c r="N34" i="9" s="1"/>
  <c r="R34" i="9" s="1"/>
  <c r="S34" i="9" s="1"/>
  <c r="M38" i="9"/>
  <c r="L42" i="9"/>
  <c r="N42" i="9" s="1"/>
  <c r="R42" i="9" s="1"/>
  <c r="S42" i="9" s="1"/>
  <c r="L68" i="9"/>
  <c r="N68" i="9" s="1"/>
  <c r="R68" i="9" s="1"/>
  <c r="S68" i="9" s="1"/>
  <c r="L74" i="9"/>
  <c r="N74" i="9" s="1"/>
  <c r="R74" i="9" s="1"/>
  <c r="S74" i="9" s="1"/>
  <c r="L80" i="9"/>
  <c r="N80" i="9" s="1"/>
  <c r="R80" i="9" s="1"/>
  <c r="S80" i="9" s="1"/>
  <c r="L18" i="9"/>
  <c r="N18" i="9" s="1"/>
  <c r="R18" i="9" s="1"/>
  <c r="S18" i="9" s="1"/>
  <c r="O20" i="9"/>
  <c r="M40" i="9"/>
  <c r="O46" i="9"/>
  <c r="M82" i="9"/>
  <c r="O82" i="9"/>
  <c r="L36" i="9"/>
  <c r="N36" i="9" s="1"/>
  <c r="R36" i="9" s="1"/>
  <c r="S36" i="9" s="1"/>
  <c r="O50" i="9"/>
  <c r="M52" i="9"/>
  <c r="M14" i="9"/>
  <c r="L50" i="9"/>
  <c r="N50" i="9" s="1"/>
  <c r="R50" i="9" s="1"/>
  <c r="S50" i="9" s="1"/>
  <c r="L76" i="9"/>
  <c r="N76" i="9" s="1"/>
  <c r="R76" i="9" s="1"/>
  <c r="S76" i="9" s="1"/>
  <c r="M58" i="9"/>
  <c r="M24" i="9"/>
  <c r="O68" i="9"/>
  <c r="O60" i="9"/>
  <c r="O26" i="9"/>
  <c r="L31" i="3" l="1"/>
  <c r="K31" i="3"/>
  <c r="M31" i="3" s="1"/>
  <c r="Q31" i="3" s="1"/>
  <c r="R31" i="3" s="1"/>
  <c r="N31" i="3"/>
  <c r="K31" i="7"/>
  <c r="M31" i="7" s="1"/>
  <c r="Q31" i="7" s="1"/>
  <c r="R31" i="7" s="1"/>
  <c r="N31" i="7"/>
  <c r="L31" i="7"/>
  <c r="K25" i="3"/>
  <c r="M25" i="3" s="1"/>
  <c r="Q25" i="3" s="1"/>
  <c r="R25" i="3" s="1"/>
  <c r="N25" i="3"/>
  <c r="L25" i="3"/>
  <c r="K25" i="7"/>
  <c r="M25" i="7" s="1"/>
  <c r="Q25" i="7" s="1"/>
  <c r="R25" i="7" s="1"/>
  <c r="L25" i="7"/>
  <c r="N25" i="7"/>
</calcChain>
</file>

<file path=xl/comments1.xml><?xml version="1.0" encoding="utf-8"?>
<comments xmlns="http://schemas.openxmlformats.org/spreadsheetml/2006/main">
  <authors>
    <author>User</author>
  </authors>
  <commentList>
    <comment ref="L21" authorId="0" shapeId="0">
      <text>
        <r>
          <rPr>
            <b/>
            <sz val="8"/>
            <color indexed="81"/>
            <rFont val="Tahoma"/>
            <family val="2"/>
          </rPr>
          <t>Concentration: grams of D-Lactic Acid per litre of sample</t>
        </r>
      </text>
    </comment>
    <comment ref="M21" authorId="0" shapeId="0">
      <text>
        <r>
          <rPr>
            <b/>
            <sz val="8"/>
            <color indexed="81"/>
            <rFont val="Tahoma"/>
            <family val="2"/>
          </rPr>
          <t>Concentration: grams of sample per litre of sample solution</t>
        </r>
      </text>
    </comment>
    <comment ref="N21" authorId="0" shapeId="0">
      <text>
        <r>
          <rPr>
            <b/>
            <sz val="8"/>
            <color indexed="81"/>
            <rFont val="Tahoma"/>
            <family val="2"/>
          </rPr>
          <t>Concentration: grams of D-Lactic Acid per 100 grams of sample</t>
        </r>
      </text>
    </comment>
  </commentList>
</comments>
</file>

<file path=xl/comments2.xml><?xml version="1.0" encoding="utf-8"?>
<comments xmlns="http://schemas.openxmlformats.org/spreadsheetml/2006/main">
  <authors>
    <author>User</author>
  </authors>
  <commentList>
    <comment ref="D9" authorId="0" shapeId="0">
      <text>
        <r>
          <rPr>
            <b/>
            <sz val="8"/>
            <color indexed="81"/>
            <rFont val="Tahoma"/>
            <family val="2"/>
          </rPr>
          <t xml:space="preserve">This row should be hidden. 
</t>
        </r>
      </text>
    </comment>
    <comment ref="E10" authorId="0" shapeId="0">
      <text>
        <r>
          <rPr>
            <b/>
            <sz val="8"/>
            <color indexed="81"/>
            <rFont val="Tahoma"/>
            <family val="2"/>
          </rPr>
          <t>Time zero calculation (TREND).
This column should be hidden.</t>
        </r>
      </text>
    </comment>
    <comment ref="F10" authorId="0" shapeId="0">
      <text>
        <r>
          <rPr>
            <b/>
            <sz val="8"/>
            <color indexed="81"/>
            <rFont val="Tahoma"/>
            <family val="2"/>
          </rPr>
          <t>The green cells are the source data for the graph. Only this cell has an apostrophe.</t>
        </r>
      </text>
    </comment>
  </commentList>
</comments>
</file>

<file path=xl/sharedStrings.xml><?xml version="1.0" encoding="utf-8"?>
<sst xmlns="http://schemas.openxmlformats.org/spreadsheetml/2006/main" count="185" uniqueCount="52">
  <si>
    <t>Sample identifier</t>
  </si>
  <si>
    <t>Results</t>
  </si>
  <si>
    <t>Sample
(g/L)</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</si>
  <si>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</si>
  <si>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</si>
  <si>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</si>
  <si>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</si>
  <si>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</si>
  <si>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</si>
  <si>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</si>
  <si>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</si>
  <si>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</si>
  <si>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r>
      <t>A</t>
    </r>
    <r>
      <rPr>
        <vertAlign val="subscript"/>
        <sz val="12"/>
        <rFont val="Gill Sans MT"/>
        <family val="2"/>
      </rPr>
      <t>1</t>
    </r>
  </si>
  <si>
    <r>
      <t>A</t>
    </r>
    <r>
      <rPr>
        <vertAlign val="subscript"/>
        <sz val="12"/>
        <rFont val="Gill Sans MT"/>
        <family val="2"/>
      </rPr>
      <t>2</t>
    </r>
  </si>
  <si>
    <t>Sample details</t>
  </si>
  <si>
    <t>Blank absorbance values</t>
  </si>
  <si>
    <t>Sample absorbance values</t>
  </si>
  <si>
    <t>Sample volume 
(mL)</t>
  </si>
  <si>
    <t>Dilution 
(-fold)</t>
  </si>
  <si>
    <r>
      <t>Welcome to Megazyme</t>
    </r>
    <r>
      <rPr>
        <sz val="12"/>
        <rFont val="Gill Sans MT"/>
        <family val="2"/>
      </rPr>
      <t xml:space="preserve"> </t>
    </r>
  </si>
  <si>
    <t/>
  </si>
  <si>
    <r>
      <t>Instructions for Use of Mega-Calc</t>
    </r>
    <r>
      <rPr>
        <vertAlign val="superscript"/>
        <sz val="12"/>
        <rFont val="Gill Sans MT"/>
        <family val="2"/>
      </rPr>
      <t>TM</t>
    </r>
  </si>
  <si>
    <t xml:space="preserve"> </t>
  </si>
  <si>
    <t>Change in absorbance</t>
  </si>
  <si>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</si>
  <si>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r>
      <t>Concentration (g</t>
    </r>
    <r>
      <rPr>
        <b/>
        <vertAlign val="subscript"/>
        <sz val="10"/>
        <rFont val="Gill Sans MT"/>
        <family val="2"/>
      </rPr>
      <t>analyte</t>
    </r>
    <r>
      <rPr>
        <b/>
        <sz val="10"/>
        <rFont val="Gill Sans MT"/>
        <family val="2"/>
      </rPr>
      <t xml:space="preserve">/ </t>
    </r>
    <r>
      <rPr>
        <sz val="9"/>
        <rFont val="Gill Sans MT"/>
        <family val="2"/>
      </rPr>
      <t>100g</t>
    </r>
    <r>
      <rPr>
        <b/>
        <vertAlign val="subscript"/>
        <sz val="10"/>
        <rFont val="Gill Sans MT"/>
        <family val="2"/>
      </rPr>
      <t>sample</t>
    </r>
    <r>
      <rPr>
        <b/>
        <sz val="10"/>
        <rFont val="Gill Sans MT"/>
        <family val="2"/>
      </rPr>
      <t>)</t>
    </r>
  </si>
  <si>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oranges boxes and it will provide automatic results in the white boxes.</t>
    </r>
  </si>
  <si>
    <t>Incubation time (min)</t>
  </si>
  <si>
    <t>Allows users to select 1 sample for the graph</t>
  </si>
  <si>
    <t>These columns show</t>
  </si>
  <si>
    <t>ABS, t=0</t>
  </si>
  <si>
    <t>Sample</t>
  </si>
  <si>
    <t>0</t>
  </si>
  <si>
    <r>
      <t>A</t>
    </r>
    <r>
      <rPr>
        <b/>
        <vertAlign val="subscript"/>
        <sz val="12"/>
        <rFont val="Gill Sans MT"/>
        <family val="2"/>
      </rPr>
      <t>2</t>
    </r>
    <r>
      <rPr>
        <b/>
        <vertAlign val="subscript"/>
        <sz val="10"/>
        <rFont val="Gill Sans MT"/>
        <family val="2"/>
      </rPr>
      <t xml:space="preserve"> 
</t>
    </r>
    <r>
      <rPr>
        <b/>
        <sz val="10"/>
        <rFont val="Gill Sans MT"/>
        <family val="2"/>
      </rPr>
      <t>Creep corrected</t>
    </r>
  </si>
  <si>
    <r>
      <t>A</t>
    </r>
    <r>
      <rPr>
        <vertAlign val="subscript"/>
        <sz val="12"/>
        <rFont val="Gill Sans MT"/>
        <family val="2"/>
      </rPr>
      <t xml:space="preserve">2 
</t>
    </r>
    <r>
      <rPr>
        <b/>
        <sz val="10"/>
        <rFont val="Gill Sans MT"/>
        <family val="2"/>
      </rPr>
      <t>creep corrected</t>
    </r>
  </si>
  <si>
    <t>To zoom up or down, ensure the Standard tool bar is showing (View &gt; Toolbars) &amp; select a value from the Zoom drop-down list.</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</si>
  <si>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 This calculator is for D-lactic acid.  For the calculator for L-lactic acid, refer to the calculator with the L-lactic acid kit information.</t>
    </r>
  </si>
  <si>
    <t xml:space="preserve">   Abs
(D/L-Lactic Acid)</t>
  </si>
  <si>
    <t>D/L-Lactic Acid
(g/L)</t>
  </si>
  <si>
    <t>D/L-Lactic Acid (g/100g)</t>
  </si>
  <si>
    <r>
      <t>A</t>
    </r>
    <r>
      <rPr>
        <vertAlign val="subscript"/>
        <sz val="12"/>
        <rFont val="Gill Sans MT"/>
        <family val="2"/>
      </rPr>
      <t>3</t>
    </r>
  </si>
  <si>
    <t>Analyte</t>
  </si>
  <si>
    <t>Analyte
(g/L)</t>
  </si>
  <si>
    <t>Analyte (g/100g)</t>
  </si>
  <si>
    <t>D-Lactic acid</t>
  </si>
  <si>
    <t>L-Lactic acid</t>
  </si>
  <si>
    <r>
      <t xml:space="preserve">   </t>
    </r>
    <r>
      <rPr>
        <b/>
        <sz val="10"/>
        <rFont val="Symbol"/>
        <family val="1"/>
        <charset val="2"/>
      </rPr>
      <t>D</t>
    </r>
    <r>
      <rPr>
        <b/>
        <sz val="10"/>
        <rFont val="Gill Sans MT"/>
        <family val="2"/>
      </rPr>
      <t>Abs Analyte</t>
    </r>
  </si>
  <si>
    <r>
      <rPr>
        <b/>
        <sz val="10"/>
        <rFont val="Symbol"/>
        <family val="1"/>
        <charset val="2"/>
      </rPr>
      <t>D</t>
    </r>
    <r>
      <rPr>
        <b/>
        <sz val="10"/>
        <rFont val="Gill Sans MT"/>
        <family val="2"/>
      </rPr>
      <t>Abs
(D/L-Lactic Acid)</t>
    </r>
  </si>
  <si>
    <r>
      <t xml:space="preserve">  </t>
    </r>
    <r>
      <rPr>
        <b/>
        <sz val="10"/>
        <rFont val="Symbol"/>
        <family val="1"/>
        <charset val="2"/>
      </rPr>
      <t>D</t>
    </r>
    <r>
      <rPr>
        <b/>
        <sz val="10"/>
        <rFont val="Gill Sans MT"/>
        <family val="2"/>
      </rPr>
      <t>Abs
(D/L-Lactic Acid)</t>
    </r>
  </si>
  <si>
    <t>Megazyme Knowledge Base</t>
  </si>
  <si>
    <t>Customer Support</t>
  </si>
  <si>
    <t>K-DLATE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</si>
</sst>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2" formatCode="0.0000"/>
    <numFmt numFmtId="186" formatCode="0.000"/>
  </numFmts>
  <fonts count="27" x14ac:knownFonts="1">
    <font>
      <sz val="10"/>
      <name val="Arial"/>
    </font>
    <font>
      <sz val="10"/>
      <name val="Arial"/>
    </font>
    <font>
      <sz val="10"/>
      <name val="Gill Sans MT"/>
      <family val="2"/>
    </font>
    <font>
      <b/>
      <sz val="10"/>
      <name val="Gill Sans MT"/>
      <family val="2"/>
    </font>
    <font>
      <b/>
      <vertAlign val="subscript"/>
      <sz val="10"/>
      <name val="Gill Sans MT"/>
      <family val="2"/>
    </font>
    <font>
      <b/>
      <sz val="8"/>
      <color indexed="81"/>
      <name val="Tahoma"/>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9"/>
      <name val="Gill Sans MT"/>
      <family val="2"/>
    </font>
    <font>
      <sz val="11"/>
      <name val="Gill Sans MT"/>
      <family val="2"/>
    </font>
    <font>
      <vertAlign val="superscript"/>
      <sz val="11"/>
      <name val="Gill Sans MT"/>
      <family val="2"/>
    </font>
    <font>
      <sz val="11"/>
      <name val="Arial"/>
      <family val="2"/>
    </font>
    <font>
      <b/>
      <sz val="12"/>
      <name val="Gill Sans MT"/>
      <family val="2"/>
    </font>
    <font>
      <vertAlign val="subscript"/>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vertAlign val="subscript"/>
      <sz val="9"/>
      <name val="Gill Sans MT"/>
      <family val="2"/>
    </font>
    <font>
      <sz val="10"/>
      <color indexed="8"/>
      <name val="Gill Sans MT"/>
      <family val="2"/>
    </font>
    <font>
      <sz val="10"/>
      <color indexed="8"/>
      <name val="Arial"/>
      <family val="2"/>
    </font>
    <font>
      <b/>
      <vertAlign val="subscript"/>
      <sz val="12"/>
      <name val="Gill Sans MT"/>
      <family val="2"/>
    </font>
    <font>
      <sz val="10"/>
      <color indexed="63"/>
      <name val="Gill Sans MT"/>
      <family val="2"/>
    </font>
    <font>
      <sz val="10"/>
      <name val="Arial"/>
      <family val="2"/>
    </font>
    <font>
      <b/>
      <sz val="10"/>
      <name val="Symbol"/>
      <family val="1"/>
      <charset val="2"/>
    </font>
  </fonts>
  <fills count="7">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
      <patternFill patternType="solid">
        <fgColor indexed="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ck">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alignment vertical="top"/>
      <protection locked="0"/>
    </xf>
    <xf numFmtId="0" fontId="25" fillId="0" borderId="0"/>
  </cellStyleXfs>
  <cellXfs count="182">
    <xf numFmtId="0" fontId="0" fillId="0" borderId="0" xfId="0"/>
    <xf numFmtId="0" fontId="2" fillId="2" borderId="1" xfId="0" applyFont="1" applyFill="1" applyBorder="1"/>
    <xf numFmtId="0" fontId="2" fillId="0" borderId="0" xfId="0" applyFont="1"/>
    <xf numFmtId="0" fontId="2" fillId="0" borderId="0" xfId="0" applyFont="1" applyFill="1"/>
    <xf numFmtId="0" fontId="2" fillId="2" borderId="0" xfId="0" applyFont="1" applyFill="1"/>
    <xf numFmtId="0" fontId="2" fillId="2" borderId="0" xfId="0" applyFont="1" applyFill="1" applyBorder="1"/>
    <xf numFmtId="0" fontId="3" fillId="2" borderId="0" xfId="0" applyFont="1" applyFill="1" applyBorder="1"/>
    <xf numFmtId="0" fontId="2" fillId="2" borderId="2" xfId="0" applyFont="1" applyFill="1" applyBorder="1"/>
    <xf numFmtId="0" fontId="2" fillId="3" borderId="0" xfId="0" applyFont="1" applyFill="1"/>
    <xf numFmtId="0" fontId="2" fillId="3" borderId="0" xfId="0" applyFont="1" applyFill="1" applyBorder="1"/>
    <xf numFmtId="0" fontId="2" fillId="2" borderId="0" xfId="0" applyFont="1" applyFill="1" applyBorder="1" applyAlignment="1">
      <alignment wrapText="1"/>
    </xf>
    <xf numFmtId="0" fontId="2" fillId="2" borderId="0" xfId="0" applyFont="1" applyFill="1" applyBorder="1" applyAlignment="1">
      <alignment horizontal="left"/>
    </xf>
    <xf numFmtId="0" fontId="3" fillId="2" borderId="1" xfId="0" applyFont="1" applyFill="1" applyBorder="1" applyAlignment="1">
      <alignment horizontal="left" vertical="top" wrapText="1"/>
    </xf>
    <xf numFmtId="0" fontId="2" fillId="3" borderId="0"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1" xfId="0" applyFont="1" applyFill="1" applyBorder="1" applyAlignment="1">
      <alignment horizontal="left"/>
    </xf>
    <xf numFmtId="0" fontId="3" fillId="2" borderId="0" xfId="0" applyFont="1" applyFill="1" applyBorder="1" applyAlignment="1">
      <alignment horizontal="left" vertical="top" wrapText="1"/>
    </xf>
    <xf numFmtId="0" fontId="2" fillId="3" borderId="0" xfId="0" applyFont="1" applyFill="1" applyAlignment="1">
      <alignment horizontal="left" vertical="top" wrapText="1"/>
    </xf>
    <xf numFmtId="0" fontId="2" fillId="0" borderId="0" xfId="0" applyFont="1" applyAlignment="1">
      <alignment horizontal="left" vertical="top" wrapText="1"/>
    </xf>
    <xf numFmtId="182" fontId="2" fillId="2" borderId="1" xfId="0" applyNumberFormat="1" applyFont="1" applyFill="1" applyBorder="1"/>
    <xf numFmtId="0" fontId="3" fillId="2" borderId="1" xfId="0" applyFont="1" applyFill="1" applyBorder="1" applyAlignment="1">
      <alignment horizontal="center" vertical="top" wrapText="1"/>
    </xf>
    <xf numFmtId="0" fontId="2" fillId="2" borderId="0" xfId="0" applyFont="1" applyFill="1" applyBorder="1" applyAlignment="1">
      <alignment horizontal="center"/>
    </xf>
    <xf numFmtId="0" fontId="2" fillId="4" borderId="1" xfId="0" applyFont="1" applyFill="1" applyBorder="1" applyProtection="1">
      <protection locked="0"/>
    </xf>
    <xf numFmtId="182" fontId="2" fillId="4" borderId="1" xfId="0" applyNumberFormat="1" applyFont="1" applyFill="1" applyBorder="1" applyProtection="1">
      <protection locked="0"/>
    </xf>
    <xf numFmtId="0" fontId="2" fillId="3" borderId="0" xfId="0" applyFont="1" applyFill="1" applyBorder="1" applyProtection="1"/>
    <xf numFmtId="0" fontId="2" fillId="0" borderId="0" xfId="0" applyFont="1" applyProtection="1"/>
    <xf numFmtId="0" fontId="2" fillId="2" borderId="0" xfId="0" applyFont="1" applyFill="1" applyBorder="1" applyProtection="1"/>
    <xf numFmtId="0" fontId="7" fillId="2" borderId="0" xfId="0" applyFont="1" applyFill="1" applyBorder="1" applyAlignment="1" applyProtection="1">
      <alignment horizontal="left" vertical="top"/>
    </xf>
    <xf numFmtId="0" fontId="2" fillId="2" borderId="0" xfId="0" applyFont="1" applyFill="1" applyProtection="1"/>
    <xf numFmtId="0" fontId="3" fillId="2" borderId="1" xfId="0" applyFont="1" applyFill="1" applyBorder="1" applyAlignment="1" applyProtection="1">
      <alignment horizontal="left" vertical="top" wrapText="1"/>
    </xf>
    <xf numFmtId="0" fontId="3" fillId="2" borderId="1" xfId="0" applyFont="1" applyFill="1" applyBorder="1" applyAlignment="1" applyProtection="1">
      <alignment horizontal="center" vertical="top" wrapText="1"/>
    </xf>
    <xf numFmtId="0" fontId="2" fillId="3" borderId="0" xfId="0" applyFont="1" applyFill="1" applyBorder="1" applyAlignment="1" applyProtection="1">
      <alignment horizontal="left"/>
    </xf>
    <xf numFmtId="0" fontId="2" fillId="2" borderId="0" xfId="0" applyFont="1" applyFill="1" applyBorder="1" applyAlignment="1" applyProtection="1">
      <alignment horizontal="left"/>
    </xf>
    <xf numFmtId="0" fontId="2" fillId="2" borderId="0" xfId="0" applyFont="1" applyFill="1" applyAlignment="1" applyProtection="1">
      <alignment horizontal="left"/>
    </xf>
    <xf numFmtId="0" fontId="2" fillId="0" borderId="0" xfId="0" applyFont="1" applyAlignment="1" applyProtection="1">
      <alignment horizontal="left"/>
    </xf>
    <xf numFmtId="0" fontId="2" fillId="0" borderId="0" xfId="0" applyFont="1" applyFill="1" applyBorder="1" applyProtection="1"/>
    <xf numFmtId="182" fontId="2" fillId="2" borderId="0" xfId="0" applyNumberFormat="1" applyFont="1" applyFill="1" applyBorder="1"/>
    <xf numFmtId="0" fontId="3" fillId="2" borderId="0" xfId="0" quotePrefix="1" applyFont="1" applyFill="1" applyBorder="1" applyAlignment="1" applyProtection="1">
      <alignment horizontal="center" vertical="top" wrapText="1"/>
    </xf>
    <xf numFmtId="0" fontId="2" fillId="0" borderId="0" xfId="0" applyFont="1" applyBorder="1" applyProtection="1"/>
    <xf numFmtId="182" fontId="2" fillId="2" borderId="0" xfId="0" applyNumberFormat="1" applyFont="1" applyFill="1" applyBorder="1" applyAlignment="1" applyProtection="1">
      <alignment horizontal="left"/>
    </xf>
    <xf numFmtId="182" fontId="2" fillId="2" borderId="0" xfId="0" applyNumberFormat="1" applyFont="1" applyFill="1" applyBorder="1" applyAlignment="1" applyProtection="1">
      <alignment horizontal="right"/>
    </xf>
    <xf numFmtId="0" fontId="2" fillId="3" borderId="0" xfId="0" applyFont="1" applyFill="1" applyBorder="1" applyAlignment="1" applyProtection="1"/>
    <xf numFmtId="0" fontId="2" fillId="0" borderId="0" xfId="0" applyFont="1" applyBorder="1" applyAlignment="1" applyProtection="1"/>
    <xf numFmtId="0" fontId="2" fillId="0" borderId="0" xfId="0" applyFont="1" applyAlignment="1" applyProtection="1"/>
    <xf numFmtId="0" fontId="2" fillId="2" borderId="0" xfId="0" applyFont="1" applyFill="1" applyBorder="1" applyAlignment="1" applyProtection="1">
      <alignment wrapText="1"/>
    </xf>
    <xf numFmtId="0" fontId="2" fillId="2" borderId="0" xfId="0" applyFont="1" applyFill="1" applyAlignment="1" applyProtection="1">
      <alignment wrapText="1"/>
    </xf>
    <xf numFmtId="0" fontId="9" fillId="2" borderId="0" xfId="0" applyFont="1" applyFill="1" applyBorder="1" applyAlignment="1" applyProtection="1">
      <alignment horizontal="left" vertical="top"/>
    </xf>
    <xf numFmtId="16" fontId="2" fillId="2" borderId="0" xfId="0" applyNumberFormat="1" applyFont="1" applyFill="1" applyBorder="1"/>
    <xf numFmtId="0" fontId="2" fillId="2" borderId="0" xfId="0" applyFont="1" applyFill="1" applyBorder="1" applyProtection="1">
      <protection locked="0"/>
    </xf>
    <xf numFmtId="182" fontId="2" fillId="2" borderId="0" xfId="0" applyNumberFormat="1" applyFont="1" applyFill="1" applyBorder="1" applyProtection="1">
      <protection locked="0"/>
    </xf>
    <xf numFmtId="182" fontId="2" fillId="2" borderId="1" xfId="0" applyNumberFormat="1" applyFont="1" applyFill="1" applyBorder="1" applyProtection="1"/>
    <xf numFmtId="186" fontId="2" fillId="4" borderId="1" xfId="0" applyNumberFormat="1" applyFont="1" applyFill="1" applyBorder="1" applyProtection="1">
      <protection locked="0"/>
    </xf>
    <xf numFmtId="2" fontId="2" fillId="4" borderId="1" xfId="0" applyNumberFormat="1" applyFont="1" applyFill="1" applyBorder="1" applyProtection="1">
      <protection locked="0"/>
    </xf>
    <xf numFmtId="186" fontId="2" fillId="2" borderId="1" xfId="0" applyNumberFormat="1" applyFont="1" applyFill="1" applyBorder="1"/>
    <xf numFmtId="0" fontId="14" fillId="2" borderId="1" xfId="0" applyFont="1" applyFill="1" applyBorder="1" applyAlignment="1">
      <alignment horizontal="center" vertical="top" wrapText="1"/>
    </xf>
    <xf numFmtId="0" fontId="16" fillId="2" borderId="1" xfId="0" applyFont="1" applyFill="1" applyBorder="1" applyAlignment="1">
      <alignment horizontal="center"/>
    </xf>
    <xf numFmtId="0" fontId="3" fillId="2" borderId="2" xfId="0" applyFont="1" applyFill="1" applyBorder="1" applyAlignment="1">
      <alignment horizontal="center"/>
    </xf>
    <xf numFmtId="182" fontId="11" fillId="2" borderId="0" xfId="0" applyNumberFormat="1" applyFont="1" applyFill="1" applyBorder="1" applyAlignment="1" applyProtection="1">
      <alignment horizontal="right"/>
    </xf>
    <xf numFmtId="0" fontId="11" fillId="2" borderId="0" xfId="0" applyFont="1" applyFill="1" applyBorder="1" applyProtection="1"/>
    <xf numFmtId="0" fontId="11" fillId="2" borderId="0" xfId="0" applyFont="1" applyFill="1" applyBorder="1" applyAlignment="1" applyProtection="1">
      <alignment wrapText="1"/>
    </xf>
    <xf numFmtId="0" fontId="11" fillId="2" borderId="0" xfId="0" applyFont="1" applyFill="1" applyAlignment="1" applyProtection="1">
      <alignment wrapText="1"/>
    </xf>
    <xf numFmtId="0" fontId="11" fillId="2" borderId="0" xfId="0" applyFont="1" applyFill="1" applyAlignment="1" applyProtection="1"/>
    <xf numFmtId="0" fontId="17" fillId="0" borderId="0" xfId="0" applyFont="1" applyAlignment="1" applyProtection="1"/>
    <xf numFmtId="0" fontId="11" fillId="2" borderId="0" xfId="0" applyFont="1" applyFill="1" applyProtection="1"/>
    <xf numFmtId="0" fontId="11" fillId="2" borderId="0" xfId="0" applyFont="1" applyFill="1" applyBorder="1" applyAlignment="1" applyProtection="1"/>
    <xf numFmtId="182" fontId="3" fillId="2" borderId="0" xfId="0" applyNumberFormat="1" applyFont="1" applyFill="1" applyBorder="1" applyAlignment="1" applyProtection="1">
      <alignment horizontal="left"/>
    </xf>
    <xf numFmtId="0" fontId="6" fillId="2" borderId="0" xfId="1" applyFill="1" applyAlignment="1" applyProtection="1">
      <alignment horizontal="right" vertical="top" wrapText="1"/>
    </xf>
    <xf numFmtId="0" fontId="14" fillId="2" borderId="0" xfId="0" applyFont="1" applyFill="1" applyProtection="1"/>
    <xf numFmtId="182" fontId="2" fillId="4" borderId="3" xfId="0" applyNumberFormat="1" applyFont="1" applyFill="1" applyBorder="1" applyProtection="1"/>
    <xf numFmtId="182" fontId="2" fillId="4" borderId="4" xfId="0" applyNumberFormat="1" applyFont="1" applyFill="1" applyBorder="1" applyProtection="1"/>
    <xf numFmtId="182" fontId="2" fillId="4" borderId="5" xfId="0" applyNumberFormat="1" applyFont="1" applyFill="1" applyBorder="1" applyProtection="1"/>
    <xf numFmtId="0" fontId="3" fillId="2" borderId="0" xfId="0" applyFont="1" applyFill="1" applyBorder="1" applyProtection="1"/>
    <xf numFmtId="0" fontId="16" fillId="2" borderId="1" xfId="0" applyFont="1" applyFill="1" applyBorder="1" applyAlignment="1" applyProtection="1">
      <alignment horizontal="center"/>
    </xf>
    <xf numFmtId="182" fontId="2" fillId="4" borderId="1" xfId="0" applyNumberFormat="1" applyFont="1" applyFill="1" applyBorder="1" applyProtection="1"/>
    <xf numFmtId="16" fontId="2" fillId="2" borderId="0" xfId="0" applyNumberFormat="1" applyFont="1" applyFill="1" applyBorder="1" applyProtection="1"/>
    <xf numFmtId="0" fontId="14" fillId="2" borderId="1" xfId="0" applyFont="1" applyFill="1" applyBorder="1" applyAlignment="1" applyProtection="1">
      <alignment horizontal="center" vertical="top" wrapText="1"/>
    </xf>
    <xf numFmtId="0" fontId="3" fillId="2" borderId="0" xfId="0" applyFont="1" applyFill="1" applyBorder="1" applyAlignment="1" applyProtection="1">
      <alignment horizontal="center" vertical="top" wrapText="1"/>
    </xf>
    <xf numFmtId="0" fontId="2" fillId="4" borderId="1" xfId="0" applyFont="1" applyFill="1" applyBorder="1" applyProtection="1"/>
    <xf numFmtId="2" fontId="2" fillId="4" borderId="1" xfId="0" applyNumberFormat="1" applyFont="1" applyFill="1" applyBorder="1" applyProtection="1"/>
    <xf numFmtId="186" fontId="2" fillId="2" borderId="1" xfId="0" applyNumberFormat="1" applyFont="1" applyFill="1" applyBorder="1" applyProtection="1"/>
    <xf numFmtId="186" fontId="2" fillId="4" borderId="1" xfId="0" applyNumberFormat="1" applyFont="1" applyFill="1" applyBorder="1" applyProtection="1"/>
    <xf numFmtId="0" fontId="14" fillId="2" borderId="0" xfId="0" applyFont="1" applyFill="1" applyBorder="1" applyAlignment="1" applyProtection="1">
      <alignment horizontal="left"/>
    </xf>
    <xf numFmtId="0" fontId="17" fillId="2" borderId="0" xfId="0" applyFont="1" applyFill="1" applyProtection="1"/>
    <xf numFmtId="0" fontId="13" fillId="0" borderId="0" xfId="0" applyFont="1" applyAlignment="1" applyProtection="1">
      <alignment wrapText="1"/>
    </xf>
    <xf numFmtId="0" fontId="13" fillId="2" borderId="0" xfId="0" applyFont="1" applyFill="1" applyAlignment="1" applyProtection="1">
      <alignment wrapText="1"/>
    </xf>
    <xf numFmtId="0" fontId="18" fillId="2" borderId="0" xfId="1" applyFont="1" applyFill="1" applyAlignment="1" applyProtection="1"/>
    <xf numFmtId="0" fontId="11" fillId="2" borderId="0" xfId="1" applyFont="1" applyFill="1" applyAlignment="1" applyProtection="1">
      <alignment wrapText="1"/>
    </xf>
    <xf numFmtId="0" fontId="17" fillId="2" borderId="0" xfId="0" applyFont="1" applyFill="1" applyAlignment="1" applyProtection="1"/>
    <xf numFmtId="0" fontId="18" fillId="2" borderId="0" xfId="1" applyFont="1" applyFill="1" applyAlignment="1" applyProtection="1">
      <alignment wrapText="1"/>
    </xf>
    <xf numFmtId="182" fontId="2" fillId="2" borderId="1" xfId="0" applyNumberFormat="1" applyFont="1" applyFill="1" applyBorder="1" applyAlignment="1">
      <alignment horizontal="right"/>
    </xf>
    <xf numFmtId="0" fontId="10" fillId="5" borderId="5" xfId="0" applyFont="1" applyFill="1" applyBorder="1" applyAlignment="1">
      <alignment horizontal="center" vertical="top" wrapText="1"/>
    </xf>
    <xf numFmtId="0" fontId="2" fillId="5" borderId="1" xfId="0" applyFont="1" applyFill="1" applyBorder="1"/>
    <xf numFmtId="0" fontId="2" fillId="3" borderId="0" xfId="0" applyFont="1" applyFill="1" applyBorder="1" applyAlignment="1" applyProtection="1">
      <alignment horizontal="center"/>
    </xf>
    <xf numFmtId="0" fontId="2" fillId="3" borderId="0" xfId="0" applyFont="1" applyFill="1" applyProtection="1"/>
    <xf numFmtId="0" fontId="2" fillId="2" borderId="0" xfId="0" applyFont="1" applyFill="1" applyBorder="1" applyAlignment="1" applyProtection="1">
      <alignment horizontal="center"/>
    </xf>
    <xf numFmtId="0" fontId="2" fillId="2" borderId="0" xfId="0" applyFont="1" applyFill="1" applyAlignment="1" applyProtection="1">
      <alignment horizontal="center"/>
    </xf>
    <xf numFmtId="0" fontId="3" fillId="3" borderId="0" xfId="0" applyFont="1" applyFill="1" applyProtection="1"/>
    <xf numFmtId="0" fontId="3" fillId="2" borderId="0" xfId="0" applyFont="1" applyFill="1" applyProtection="1"/>
    <xf numFmtId="0" fontId="22" fillId="6" borderId="4" xfId="0" applyFont="1" applyFill="1" applyBorder="1" applyAlignment="1">
      <alignment horizontal="center" vertical="top" wrapText="1"/>
    </xf>
    <xf numFmtId="0" fontId="3" fillId="0" borderId="6" xfId="0" applyFont="1" applyBorder="1" applyProtection="1"/>
    <xf numFmtId="0" fontId="3" fillId="5" borderId="1" xfId="0" applyFont="1" applyFill="1" applyBorder="1" applyAlignment="1" applyProtection="1">
      <alignment horizontal="center" vertical="top" wrapText="1"/>
    </xf>
    <xf numFmtId="0" fontId="3" fillId="6" borderId="1" xfId="0" quotePrefix="1" applyFont="1" applyFill="1" applyBorder="1" applyAlignment="1" applyProtection="1">
      <alignment horizontal="center" vertical="top" wrapText="1"/>
    </xf>
    <xf numFmtId="0" fontId="3" fillId="2" borderId="1" xfId="0" quotePrefix="1" applyFont="1" applyFill="1" applyBorder="1" applyAlignment="1" applyProtection="1">
      <alignment horizontal="center" vertical="top" wrapText="1"/>
    </xf>
    <xf numFmtId="0" fontId="3" fillId="0" borderId="7" xfId="0" applyFont="1" applyBorder="1" applyProtection="1"/>
    <xf numFmtId="0" fontId="2" fillId="4" borderId="1" xfId="0" applyFont="1" applyFill="1" applyBorder="1" applyAlignment="1" applyProtection="1">
      <alignment horizontal="left"/>
      <protection locked="0"/>
    </xf>
    <xf numFmtId="0" fontId="2" fillId="2" borderId="1" xfId="0" applyFont="1" applyFill="1" applyBorder="1" applyAlignment="1" applyProtection="1">
      <alignment horizontal="center"/>
    </xf>
    <xf numFmtId="182" fontId="2" fillId="5" borderId="1" xfId="0" applyNumberFormat="1" applyFont="1" applyFill="1" applyBorder="1" applyAlignment="1" applyProtection="1">
      <alignment horizontal="left"/>
    </xf>
    <xf numFmtId="182" fontId="2" fillId="6" borderId="1" xfId="0" applyNumberFormat="1" applyFont="1" applyFill="1" applyBorder="1" applyAlignment="1" applyProtection="1">
      <alignment horizontal="left"/>
    </xf>
    <xf numFmtId="0" fontId="2" fillId="0" borderId="8" xfId="0" applyFont="1" applyBorder="1" applyProtection="1"/>
    <xf numFmtId="0" fontId="2" fillId="0" borderId="9" xfId="0" applyFont="1" applyBorder="1" applyProtection="1"/>
    <xf numFmtId="0" fontId="2" fillId="0" borderId="0" xfId="0" applyFont="1" applyFill="1" applyProtection="1"/>
    <xf numFmtId="0" fontId="2" fillId="0" borderId="10" xfId="0" applyFont="1" applyBorder="1" applyProtection="1"/>
    <xf numFmtId="0" fontId="2" fillId="2" borderId="1" xfId="0" applyFont="1" applyFill="1" applyBorder="1" applyProtection="1"/>
    <xf numFmtId="0" fontId="2" fillId="2" borderId="5" xfId="0" applyFont="1" applyFill="1" applyBorder="1" applyProtection="1"/>
    <xf numFmtId="0" fontId="2" fillId="3" borderId="0" xfId="0" applyFont="1" applyFill="1" applyAlignment="1" applyProtection="1">
      <alignment horizontal="center"/>
    </xf>
    <xf numFmtId="0" fontId="2" fillId="3" borderId="0" xfId="0" applyFont="1" applyFill="1" applyAlignment="1" applyProtection="1">
      <alignment horizontal="left"/>
    </xf>
    <xf numFmtId="0" fontId="2" fillId="0" borderId="0" xfId="0" applyFont="1" applyFill="1" applyAlignment="1" applyProtection="1">
      <alignment horizontal="center"/>
    </xf>
    <xf numFmtId="0" fontId="2" fillId="0" borderId="0" xfId="0" applyFont="1" applyFill="1" applyAlignment="1" applyProtection="1">
      <alignment horizontal="left"/>
    </xf>
    <xf numFmtId="182" fontId="2" fillId="2" borderId="0" xfId="0" applyNumberFormat="1" applyFont="1" applyFill="1" applyBorder="1" applyProtection="1"/>
    <xf numFmtId="182" fontId="24" fillId="4" borderId="1" xfId="0" applyNumberFormat="1" applyFont="1" applyFill="1" applyBorder="1" applyAlignment="1" applyProtection="1">
      <alignment horizontal="right"/>
      <protection locked="0"/>
    </xf>
    <xf numFmtId="0" fontId="3" fillId="2" borderId="0" xfId="0" applyFont="1" applyFill="1"/>
    <xf numFmtId="0" fontId="2" fillId="3" borderId="0" xfId="2" applyFont="1" applyFill="1" applyBorder="1"/>
    <xf numFmtId="0" fontId="2" fillId="3" borderId="0" xfId="2" applyFont="1" applyFill="1"/>
    <xf numFmtId="0" fontId="2" fillId="0" borderId="0" xfId="2" applyFont="1"/>
    <xf numFmtId="0" fontId="2" fillId="2" borderId="0" xfId="2" applyFont="1" applyFill="1" applyBorder="1"/>
    <xf numFmtId="0" fontId="3" fillId="2" borderId="0" xfId="2" applyFont="1" applyFill="1" applyBorder="1"/>
    <xf numFmtId="0" fontId="2" fillId="2" borderId="0" xfId="2" applyFont="1" applyFill="1" applyBorder="1" applyAlignment="1">
      <alignment horizontal="center"/>
    </xf>
    <xf numFmtId="182" fontId="2" fillId="2" borderId="0" xfId="2" applyNumberFormat="1" applyFont="1" applyFill="1" applyBorder="1"/>
    <xf numFmtId="0" fontId="2" fillId="2" borderId="0" xfId="2" applyFont="1" applyFill="1" applyBorder="1" applyAlignment="1">
      <alignment horizontal="left"/>
    </xf>
    <xf numFmtId="0" fontId="2" fillId="2" borderId="0" xfId="2" applyFont="1" applyFill="1"/>
    <xf numFmtId="0" fontId="16" fillId="2" borderId="1" xfId="2" applyFont="1" applyFill="1" applyBorder="1" applyAlignment="1">
      <alignment horizontal="center"/>
    </xf>
    <xf numFmtId="182" fontId="2" fillId="4" borderId="1" xfId="2" applyNumberFormat="1" applyFont="1" applyFill="1" applyBorder="1" applyProtection="1">
      <protection locked="0"/>
    </xf>
    <xf numFmtId="182" fontId="2" fillId="2" borderId="1" xfId="2" applyNumberFormat="1" applyFont="1" applyFill="1" applyBorder="1" applyAlignment="1">
      <alignment horizontal="right"/>
    </xf>
    <xf numFmtId="0" fontId="2" fillId="0" borderId="0" xfId="2" applyFont="1" applyFill="1"/>
    <xf numFmtId="16" fontId="2" fillId="2" borderId="0" xfId="2" applyNumberFormat="1" applyFont="1" applyFill="1" applyBorder="1"/>
    <xf numFmtId="0" fontId="2" fillId="3" borderId="0" xfId="2" applyFont="1" applyFill="1" applyBorder="1" applyAlignment="1">
      <alignment horizontal="left" vertical="top" wrapText="1"/>
    </xf>
    <xf numFmtId="0" fontId="2" fillId="2" borderId="0" xfId="2" applyFont="1" applyFill="1" applyBorder="1" applyAlignment="1">
      <alignment horizontal="left" vertical="top" wrapText="1"/>
    </xf>
    <xf numFmtId="0" fontId="3" fillId="2" borderId="1" xfId="2" applyFont="1" applyFill="1" applyBorder="1" applyAlignment="1">
      <alignment horizontal="left" vertical="top" wrapText="1"/>
    </xf>
    <xf numFmtId="0" fontId="3" fillId="2" borderId="0" xfId="2" applyFont="1" applyFill="1" applyBorder="1" applyAlignment="1">
      <alignment horizontal="left" vertical="top" wrapText="1"/>
    </xf>
    <xf numFmtId="0" fontId="2" fillId="3" borderId="0" xfId="2" applyFont="1" applyFill="1" applyAlignment="1">
      <alignment horizontal="left" vertical="top" wrapText="1"/>
    </xf>
    <xf numFmtId="0" fontId="2" fillId="0" borderId="0" xfId="2" applyFont="1" applyAlignment="1">
      <alignment horizontal="left" vertical="top" wrapText="1"/>
    </xf>
    <xf numFmtId="0" fontId="2" fillId="2" borderId="11" xfId="2" applyFont="1" applyFill="1" applyBorder="1"/>
    <xf numFmtId="0" fontId="2" fillId="4" borderId="12" xfId="2" applyFont="1" applyFill="1" applyBorder="1" applyProtection="1">
      <protection locked="0"/>
    </xf>
    <xf numFmtId="182" fontId="2" fillId="4" borderId="12" xfId="2" applyNumberFormat="1" applyFont="1" applyFill="1" applyBorder="1" applyProtection="1">
      <protection locked="0"/>
    </xf>
    <xf numFmtId="2" fontId="2" fillId="4" borderId="12" xfId="2" applyNumberFormat="1" applyFont="1" applyFill="1" applyBorder="1" applyProtection="1">
      <protection locked="0"/>
    </xf>
    <xf numFmtId="0" fontId="2" fillId="2" borderId="2" xfId="2" applyFont="1" applyFill="1" applyBorder="1"/>
    <xf numFmtId="0" fontId="2" fillId="2" borderId="12" xfId="2" applyFont="1" applyFill="1" applyBorder="1"/>
    <xf numFmtId="0" fontId="2" fillId="5" borderId="12" xfId="2" applyFont="1" applyFill="1" applyBorder="1"/>
    <xf numFmtId="182" fontId="2" fillId="2" borderId="12" xfId="2" applyNumberFormat="1" applyFont="1" applyFill="1" applyBorder="1"/>
    <xf numFmtId="186" fontId="2" fillId="2" borderId="12" xfId="2" applyNumberFormat="1" applyFont="1" applyFill="1" applyBorder="1"/>
    <xf numFmtId="186" fontId="2" fillId="4" borderId="12" xfId="2" applyNumberFormat="1" applyFont="1" applyFill="1" applyBorder="1" applyProtection="1">
      <protection locked="0"/>
    </xf>
    <xf numFmtId="0" fontId="2" fillId="2" borderId="13" xfId="2" applyFont="1" applyFill="1" applyBorder="1"/>
    <xf numFmtId="0" fontId="2" fillId="2" borderId="14" xfId="2" applyFont="1" applyFill="1" applyBorder="1"/>
    <xf numFmtId="182" fontId="2" fillId="5" borderId="14" xfId="2" applyNumberFormat="1" applyFont="1" applyFill="1" applyBorder="1"/>
    <xf numFmtId="182" fontId="2" fillId="2" borderId="14" xfId="2" applyNumberFormat="1" applyFont="1" applyFill="1" applyBorder="1"/>
    <xf numFmtId="0" fontId="2" fillId="5" borderId="14" xfId="2" applyFont="1" applyFill="1" applyBorder="1"/>
    <xf numFmtId="186" fontId="2" fillId="2" borderId="14" xfId="2" applyNumberFormat="1" applyFont="1" applyFill="1" applyBorder="1"/>
    <xf numFmtId="0" fontId="2" fillId="2" borderId="0" xfId="2" applyFont="1" applyFill="1" applyBorder="1" applyProtection="1">
      <protection locked="0"/>
    </xf>
    <xf numFmtId="182" fontId="2" fillId="2" borderId="0" xfId="2" applyNumberFormat="1" applyFont="1" applyFill="1" applyBorder="1" applyProtection="1">
      <protection locked="0"/>
    </xf>
    <xf numFmtId="0" fontId="3" fillId="2" borderId="1" xfId="2" applyFont="1" applyFill="1" applyBorder="1" applyAlignment="1">
      <alignment horizontal="left" vertical="center" wrapText="1"/>
    </xf>
    <xf numFmtId="0" fontId="14" fillId="2" borderId="1" xfId="2"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xf>
    <xf numFmtId="0" fontId="10" fillId="5" borderId="5" xfId="2" applyFont="1" applyFill="1" applyBorder="1" applyAlignment="1">
      <alignment horizontal="center" vertical="center" wrapText="1"/>
    </xf>
    <xf numFmtId="0" fontId="3" fillId="2" borderId="1" xfId="2" applyFont="1" applyFill="1" applyBorder="1" applyAlignment="1" applyProtection="1">
      <alignment horizontal="center" vertical="center" wrapText="1"/>
    </xf>
    <xf numFmtId="0" fontId="3" fillId="2" borderId="1" xfId="0" quotePrefix="1" applyFont="1" applyFill="1" applyBorder="1" applyAlignment="1" applyProtection="1">
      <alignment horizontal="center" vertical="top" wrapText="1"/>
      <protection locked="0"/>
    </xf>
    <xf numFmtId="0" fontId="11" fillId="2" borderId="0" xfId="0" applyFont="1" applyFill="1" applyAlignment="1" applyProtection="1">
      <alignment vertical="top" wrapText="1"/>
    </xf>
    <xf numFmtId="0" fontId="13" fillId="0" borderId="0" xfId="0" applyFont="1" applyProtection="1"/>
    <xf numFmtId="0" fontId="11" fillId="2" borderId="0" xfId="0" applyFont="1" applyFill="1" applyAlignment="1" applyProtection="1">
      <alignment wrapText="1"/>
    </xf>
    <xf numFmtId="0" fontId="13" fillId="0" borderId="0" xfId="0" applyFont="1" applyAlignment="1" applyProtection="1">
      <alignment wrapText="1"/>
    </xf>
    <xf numFmtId="0" fontId="0" fillId="0" borderId="0" xfId="0" applyAlignment="1" applyProtection="1">
      <alignment wrapText="1"/>
    </xf>
    <xf numFmtId="182" fontId="2" fillId="4" borderId="3" xfId="0" applyNumberFormat="1" applyFont="1" applyFill="1" applyBorder="1" applyAlignment="1" applyProtection="1">
      <alignment horizontal="left"/>
      <protection locked="0"/>
    </xf>
    <xf numFmtId="182" fontId="2" fillId="4" borderId="5" xfId="0" applyNumberFormat="1" applyFont="1" applyFill="1" applyBorder="1" applyAlignment="1" applyProtection="1">
      <alignment horizontal="left"/>
      <protection locked="0"/>
    </xf>
    <xf numFmtId="182" fontId="2" fillId="4" borderId="3" xfId="2" applyNumberFormat="1" applyFont="1" applyFill="1" applyBorder="1" applyAlignment="1" applyProtection="1">
      <alignment horizontal="left"/>
      <protection locked="0"/>
    </xf>
    <xf numFmtId="0" fontId="25" fillId="0" borderId="4" xfId="2" applyBorder="1" applyAlignment="1" applyProtection="1">
      <alignment horizontal="left"/>
      <protection locked="0"/>
    </xf>
    <xf numFmtId="0" fontId="25" fillId="0" borderId="5" xfId="2" applyBorder="1" applyAlignment="1" applyProtection="1">
      <alignment horizontal="left"/>
      <protection locked="0"/>
    </xf>
    <xf numFmtId="0" fontId="21" fillId="6" borderId="3" xfId="0" applyFont="1" applyFill="1" applyBorder="1" applyAlignment="1" applyProtection="1">
      <alignment horizontal="center" vertical="top" wrapText="1"/>
    </xf>
    <xf numFmtId="0" fontId="22" fillId="6" borderId="4" xfId="0" applyFont="1" applyFill="1" applyBorder="1" applyAlignment="1">
      <alignment horizontal="center" vertical="top" wrapText="1"/>
    </xf>
    <xf numFmtId="0" fontId="22" fillId="6" borderId="5" xfId="0" applyFont="1" applyFill="1" applyBorder="1" applyAlignment="1">
      <alignment horizontal="center" vertical="top" wrapText="1"/>
    </xf>
    <xf numFmtId="0" fontId="2" fillId="2" borderId="3" xfId="0" applyFont="1" applyFill="1" applyBorder="1" applyAlignment="1" applyProtection="1">
      <alignment horizontal="center" vertical="top" wrapText="1"/>
    </xf>
    <xf numFmtId="0" fontId="1" fillId="0" borderId="4" xfId="0" applyFont="1" applyBorder="1" applyAlignment="1">
      <alignment horizontal="center" vertical="top" wrapText="1"/>
    </xf>
    <xf numFmtId="0" fontId="1" fillId="0" borderId="15" xfId="0" applyFont="1" applyBorder="1" applyAlignment="1">
      <alignment horizontal="center" vertical="top" wrapText="1"/>
    </xf>
  </cellXfs>
  <cellStyles count="3">
    <cellStyle name="Hyperlink" xfId="1" builtinId="8"/>
    <cellStyle name="Normal" xfId="0" builtinId="0"/>
    <cellStyle name="Normal 2"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366972477064221"/>
          <c:y val="5.0287426880481774E-2"/>
          <c:w val="0.63853211009174315"/>
          <c:h val="0.81752988271411797"/>
        </c:manualLayout>
      </c:layout>
      <c:lineChart>
        <c:grouping val="standard"/>
        <c:varyColors val="0"/>
        <c:ser>
          <c:idx val="0"/>
          <c:order val="0"/>
          <c:tx>
            <c:strRef>
              <c:f>'Creep Calculation'!$D$11</c:f>
              <c:strCache>
                <c:ptCount val="1"/>
                <c:pt idx="0">
                  <c:v>1</c:v>
                </c:pt>
              </c:strCache>
            </c:strRef>
          </c:tx>
          <c:spPr>
            <a:ln w="25400">
              <a:solidFill>
                <a:srgbClr val="008000"/>
              </a:solidFill>
              <a:prstDash val="solid"/>
            </a:ln>
          </c:spPr>
          <c:marker>
            <c:symbol val="circle"/>
            <c:size val="7"/>
            <c:spPr>
              <a:solidFill>
                <a:srgbClr val="008000"/>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Calculation'!$F$11:$L$11</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0-E919-43D7-8D1A-E1C6AA9B63AE}"/>
            </c:ext>
          </c:extLst>
        </c:ser>
        <c:ser>
          <c:idx val="1"/>
          <c:order val="1"/>
          <c:tx>
            <c:strRef>
              <c:f>'Creep Calculation'!$D$12</c:f>
              <c:strCache>
                <c:ptCount val="1"/>
                <c:pt idx="0">
                  <c:v>2</c:v>
                </c:pt>
              </c:strCache>
            </c:strRef>
          </c:tx>
          <c:spPr>
            <a:ln w="25400">
              <a:solidFill>
                <a:srgbClr val="800080"/>
              </a:solidFill>
              <a:prstDash val="solid"/>
            </a:ln>
          </c:spPr>
          <c:marker>
            <c:symbol val="circle"/>
            <c:size val="7"/>
            <c:spPr>
              <a:solidFill>
                <a:srgbClr val="FF00FF"/>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Calculation'!$F$12:$L$12</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1-E919-43D7-8D1A-E1C6AA9B63AE}"/>
            </c:ext>
          </c:extLst>
        </c:ser>
        <c:ser>
          <c:idx val="2"/>
          <c:order val="2"/>
          <c:tx>
            <c:strRef>
              <c:f>'Creep Calculation'!$D$13</c:f>
              <c:strCache>
                <c:ptCount val="1"/>
                <c:pt idx="0">
                  <c:v>3</c:v>
                </c:pt>
              </c:strCache>
            </c:strRef>
          </c:tx>
          <c:spPr>
            <a:ln w="25400">
              <a:solidFill>
                <a:srgbClr val="FF6600"/>
              </a:solidFill>
              <a:prstDash val="solid"/>
            </a:ln>
          </c:spPr>
          <c:marker>
            <c:symbol val="circle"/>
            <c:size val="7"/>
            <c:spPr>
              <a:solidFill>
                <a:srgbClr val="FF6600"/>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Calculation'!$F$13:$L$13</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2-E919-43D7-8D1A-E1C6AA9B63AE}"/>
            </c:ext>
          </c:extLst>
        </c:ser>
        <c:ser>
          <c:idx val="3"/>
          <c:order val="3"/>
          <c:tx>
            <c:strRef>
              <c:f>'Creep Calculation'!$D$14</c:f>
              <c:strCache>
                <c:ptCount val="1"/>
                <c:pt idx="0">
                  <c:v>4</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Calculation'!$F$14:$L$14</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3-E919-43D7-8D1A-E1C6AA9B63AE}"/>
            </c:ext>
          </c:extLst>
        </c:ser>
        <c:ser>
          <c:idx val="4"/>
          <c:order val="4"/>
          <c:tx>
            <c:strRef>
              <c:f>'Creep Calculation'!$D$15</c:f>
              <c:strCache>
                <c:ptCount val="1"/>
                <c:pt idx="0">
                  <c:v>5</c:v>
                </c:pt>
              </c:strCache>
            </c:strRef>
          </c:tx>
          <c:spPr>
            <a:ln w="25400">
              <a:solidFill>
                <a:srgbClr val="FFCC99"/>
              </a:solidFill>
              <a:prstDash val="solid"/>
            </a:ln>
          </c:spPr>
          <c:marker>
            <c:symbol val="circle"/>
            <c:size val="7"/>
            <c:spPr>
              <a:solidFill>
                <a:srgbClr val="FFCC99"/>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Calculation'!$F$15:$L$15</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4-E919-43D7-8D1A-E1C6AA9B63AE}"/>
            </c:ext>
          </c:extLst>
        </c:ser>
        <c:ser>
          <c:idx val="5"/>
          <c:order val="5"/>
          <c:tx>
            <c:strRef>
              <c:f>'Creep Calculation'!$D$16</c:f>
              <c:strCache>
                <c:ptCount val="1"/>
                <c:pt idx="0">
                  <c:v>6</c:v>
                </c:pt>
              </c:strCache>
            </c:strRef>
          </c:tx>
          <c:spPr>
            <a:ln w="25400">
              <a:solidFill>
                <a:srgbClr val="800000"/>
              </a:solidFill>
              <a:prstDash val="solid"/>
            </a:ln>
          </c:spPr>
          <c:marker>
            <c:symbol val="circle"/>
            <c:size val="7"/>
            <c:spPr>
              <a:solidFill>
                <a:srgbClr val="800000"/>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Calculation'!$F$16:$L$16</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5-E919-43D7-8D1A-E1C6AA9B63AE}"/>
            </c:ext>
          </c:extLst>
        </c:ser>
        <c:ser>
          <c:idx val="6"/>
          <c:order val="6"/>
          <c:tx>
            <c:strRef>
              <c:f>'Creep Calculation'!$D$17</c:f>
              <c:strCache>
                <c:ptCount val="1"/>
                <c:pt idx="0">
                  <c:v>7</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Calculation'!$F$17:$L$17</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6-E919-43D7-8D1A-E1C6AA9B63AE}"/>
            </c:ext>
          </c:extLst>
        </c:ser>
        <c:ser>
          <c:idx val="7"/>
          <c:order val="7"/>
          <c:tx>
            <c:strRef>
              <c:f>'Creep Calculation'!$D$18</c:f>
              <c:strCache>
                <c:ptCount val="1"/>
                <c:pt idx="0">
                  <c:v>8</c:v>
                </c:pt>
              </c:strCache>
            </c:strRef>
          </c:tx>
          <c:spPr>
            <a:ln w="25400">
              <a:solidFill>
                <a:srgbClr val="0000FF"/>
              </a:solidFill>
              <a:prstDash val="solid"/>
            </a:ln>
          </c:spPr>
          <c:marker>
            <c:symbol val="circle"/>
            <c:size val="7"/>
            <c:spPr>
              <a:solidFill>
                <a:srgbClr val="0000FF"/>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Calculation'!$F$18:$L$18</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7-E919-43D7-8D1A-E1C6AA9B63AE}"/>
            </c:ext>
          </c:extLst>
        </c:ser>
        <c:ser>
          <c:idx val="8"/>
          <c:order val="8"/>
          <c:tx>
            <c:strRef>
              <c:f>'Creep Calculation'!$D$19</c:f>
              <c:strCache>
                <c:ptCount val="1"/>
                <c:pt idx="0">
                  <c:v>9</c:v>
                </c:pt>
              </c:strCache>
            </c:strRef>
          </c:tx>
          <c:spPr>
            <a:ln w="25400">
              <a:solidFill>
                <a:srgbClr val="00CCFF"/>
              </a:solidFill>
              <a:prstDash val="solid"/>
            </a:ln>
          </c:spPr>
          <c:marker>
            <c:symbol val="circle"/>
            <c:size val="7"/>
            <c:spPr>
              <a:solidFill>
                <a:srgbClr val="00CCFF"/>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Calculation'!$F$19:$L$19</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8-E919-43D7-8D1A-E1C6AA9B63AE}"/>
            </c:ext>
          </c:extLst>
        </c:ser>
        <c:ser>
          <c:idx val="9"/>
          <c:order val="9"/>
          <c:tx>
            <c:strRef>
              <c:f>'Creep Calculation'!$D$20</c:f>
              <c:strCache>
                <c:ptCount val="1"/>
                <c:pt idx="0">
                  <c:v>10</c:v>
                </c:pt>
              </c:strCache>
            </c:strRef>
          </c:tx>
          <c:spPr>
            <a:ln w="25400">
              <a:solidFill>
                <a:srgbClr val="FF00FF"/>
              </a:solidFill>
              <a:prstDash val="solid"/>
            </a:ln>
          </c:spPr>
          <c:marker>
            <c:symbol val="circle"/>
            <c:size val="7"/>
            <c:spPr>
              <a:solidFill>
                <a:srgbClr val="FF00FF"/>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Calculation'!$F$20:$L$20</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9-E919-43D7-8D1A-E1C6AA9B63AE}"/>
            </c:ext>
          </c:extLst>
        </c:ser>
        <c:ser>
          <c:idx val="10"/>
          <c:order val="10"/>
          <c:tx>
            <c:strRef>
              <c:f>'Creep Calculation'!$D$21</c:f>
              <c:strCache>
                <c:ptCount val="1"/>
                <c:pt idx="0">
                  <c:v>11</c:v>
                </c:pt>
              </c:strCache>
            </c:strRef>
          </c:tx>
          <c:spPr>
            <a:ln w="25400">
              <a:solidFill>
                <a:srgbClr val="CCFFCC"/>
              </a:solidFill>
              <a:prstDash val="solid"/>
            </a:ln>
          </c:spPr>
          <c:marker>
            <c:symbol val="circle"/>
            <c:size val="7"/>
            <c:spPr>
              <a:solidFill>
                <a:srgbClr val="CCFFCC"/>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Calculation'!$F$21:$L$21</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A-E919-43D7-8D1A-E1C6AA9B63AE}"/>
            </c:ext>
          </c:extLst>
        </c:ser>
        <c:ser>
          <c:idx val="11"/>
          <c:order val="11"/>
          <c:tx>
            <c:strRef>
              <c:f>'Creep Calculation'!$D$22</c:f>
              <c:strCache>
                <c:ptCount val="1"/>
                <c:pt idx="0">
                  <c:v>12</c:v>
                </c:pt>
              </c:strCache>
            </c:strRef>
          </c:tx>
          <c:spPr>
            <a:ln w="25400">
              <a:solidFill>
                <a:srgbClr val="FF8080"/>
              </a:solidFill>
              <a:prstDash val="solid"/>
            </a:ln>
          </c:spPr>
          <c:marker>
            <c:symbol val="circle"/>
            <c:size val="7"/>
            <c:spPr>
              <a:solidFill>
                <a:srgbClr val="FF8080"/>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Calculation'!$F$22:$L$22</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B-E919-43D7-8D1A-E1C6AA9B63AE}"/>
            </c:ext>
          </c:extLst>
        </c:ser>
        <c:ser>
          <c:idx val="12"/>
          <c:order val="12"/>
          <c:tx>
            <c:strRef>
              <c:f>'Creep Calculation'!$D$23</c:f>
              <c:strCache>
                <c:ptCount val="1"/>
                <c:pt idx="0">
                  <c:v>13</c:v>
                </c:pt>
              </c:strCache>
            </c:strRef>
          </c:tx>
          <c:spPr>
            <a:ln w="25400">
              <a:solidFill>
                <a:srgbClr val="99CCFF"/>
              </a:solidFill>
              <a:prstDash val="solid"/>
            </a:ln>
          </c:spPr>
          <c:marker>
            <c:symbol val="circle"/>
            <c:size val="7"/>
            <c:spPr>
              <a:solidFill>
                <a:srgbClr val="99CCFF"/>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Calculation'!$F$23:$L$23</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C-E919-43D7-8D1A-E1C6AA9B63AE}"/>
            </c:ext>
          </c:extLst>
        </c:ser>
        <c:ser>
          <c:idx val="13"/>
          <c:order val="13"/>
          <c:tx>
            <c:strRef>
              <c:f>'Creep Calculation'!$D$24</c:f>
              <c:strCache>
                <c:ptCount val="1"/>
                <c:pt idx="0">
                  <c:v>14</c:v>
                </c:pt>
              </c:strCache>
            </c:strRef>
          </c:tx>
          <c:spPr>
            <a:ln w="25400">
              <a:solidFill>
                <a:srgbClr val="FF99CC"/>
              </a:solidFill>
              <a:prstDash val="solid"/>
            </a:ln>
          </c:spPr>
          <c:marker>
            <c:symbol val="circle"/>
            <c:size val="7"/>
            <c:spPr>
              <a:solidFill>
                <a:srgbClr val="FF99CC"/>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Calculation'!$F$24:$L$24</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D-E919-43D7-8D1A-E1C6AA9B63AE}"/>
            </c:ext>
          </c:extLst>
        </c:ser>
        <c:ser>
          <c:idx val="14"/>
          <c:order val="14"/>
          <c:tx>
            <c:strRef>
              <c:f>'Creep Calculation'!$D$25</c:f>
              <c:strCache>
                <c:ptCount val="1"/>
                <c:pt idx="0">
                  <c:v>15</c:v>
                </c:pt>
              </c:strCache>
            </c:strRef>
          </c:tx>
          <c:spPr>
            <a:ln w="25400">
              <a:solidFill>
                <a:srgbClr val="CC99FF"/>
              </a:solidFill>
              <a:prstDash val="solid"/>
            </a:ln>
          </c:spPr>
          <c:marker>
            <c:symbol val="circle"/>
            <c:size val="7"/>
            <c:spPr>
              <a:solidFill>
                <a:srgbClr val="CC99FF"/>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Calculation'!$F$25:$L$25</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E-E919-43D7-8D1A-E1C6AA9B63AE}"/>
            </c:ext>
          </c:extLst>
        </c:ser>
        <c:ser>
          <c:idx val="15"/>
          <c:order val="15"/>
          <c:tx>
            <c:strRef>
              <c:f>'Creep Calculation'!$D$26</c:f>
              <c:strCache>
                <c:ptCount val="1"/>
                <c:pt idx="0">
                  <c:v>16</c:v>
                </c:pt>
              </c:strCache>
            </c:strRef>
          </c:tx>
          <c:spPr>
            <a:ln w="25400">
              <a:solidFill>
                <a:srgbClr val="FF9900"/>
              </a:solidFill>
              <a:prstDash val="solid"/>
            </a:ln>
          </c:spPr>
          <c:marker>
            <c:symbol val="circle"/>
            <c:size val="7"/>
            <c:spPr>
              <a:solidFill>
                <a:srgbClr val="FF9900"/>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Calculation'!$F$26:$L$26</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0F-E919-43D7-8D1A-E1C6AA9B63AE}"/>
            </c:ext>
          </c:extLst>
        </c:ser>
        <c:ser>
          <c:idx val="16"/>
          <c:order val="16"/>
          <c:tx>
            <c:strRef>
              <c:f>'Creep Calculation'!$D$27</c:f>
              <c:strCache>
                <c:ptCount val="1"/>
                <c:pt idx="0">
                  <c:v>17</c:v>
                </c:pt>
              </c:strCache>
            </c:strRef>
          </c:tx>
          <c:spPr>
            <a:ln w="25400">
              <a:solidFill>
                <a:srgbClr val="808000"/>
              </a:solidFill>
              <a:prstDash val="solid"/>
            </a:ln>
          </c:spPr>
          <c:marker>
            <c:symbol val="circle"/>
            <c:size val="7"/>
            <c:spPr>
              <a:solidFill>
                <a:srgbClr val="808000"/>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Calculation'!$F$27:$L$27</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0-E919-43D7-8D1A-E1C6AA9B63AE}"/>
            </c:ext>
          </c:extLst>
        </c:ser>
        <c:ser>
          <c:idx val="17"/>
          <c:order val="17"/>
          <c:tx>
            <c:strRef>
              <c:f>'Creep Calculation'!$D$28</c:f>
              <c:strCache>
                <c:ptCount val="1"/>
                <c:pt idx="0">
                  <c:v>18</c:v>
                </c:pt>
              </c:strCache>
            </c:strRef>
          </c:tx>
          <c:spPr>
            <a:ln w="25400">
              <a:solidFill>
                <a:srgbClr val="33CCCC"/>
              </a:solidFill>
              <a:prstDash val="solid"/>
            </a:ln>
          </c:spPr>
          <c:marker>
            <c:symbol val="circle"/>
            <c:size val="7"/>
            <c:spPr>
              <a:solidFill>
                <a:srgbClr val="33CCCC"/>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Calculation'!$F$28:$L$28</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1-E919-43D7-8D1A-E1C6AA9B63AE}"/>
            </c:ext>
          </c:extLst>
        </c:ser>
        <c:ser>
          <c:idx val="18"/>
          <c:order val="18"/>
          <c:tx>
            <c:strRef>
              <c:f>'Creep Calculation'!$D$29</c:f>
              <c:strCache>
                <c:ptCount val="1"/>
                <c:pt idx="0">
                  <c:v>19</c:v>
                </c:pt>
              </c:strCache>
            </c:strRef>
          </c:tx>
          <c:spPr>
            <a:ln w="25400">
              <a:solidFill>
                <a:srgbClr val="99CC00"/>
              </a:solidFill>
              <a:prstDash val="solid"/>
            </a:ln>
          </c:spPr>
          <c:marker>
            <c:symbol val="circle"/>
            <c:size val="7"/>
            <c:spPr>
              <a:solidFill>
                <a:srgbClr val="99CC00"/>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Calculation'!$F$29:$L$29</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2-E919-43D7-8D1A-E1C6AA9B63AE}"/>
            </c:ext>
          </c:extLst>
        </c:ser>
        <c:ser>
          <c:idx val="19"/>
          <c:order val="19"/>
          <c:tx>
            <c:strRef>
              <c:f>'Creep Calculation'!$D$30</c:f>
              <c:strCache>
                <c:ptCount val="1"/>
                <c:pt idx="0">
                  <c:v>20</c:v>
                </c:pt>
              </c:strCache>
            </c:strRef>
          </c:tx>
          <c:spPr>
            <a:ln w="25400">
              <a:solidFill>
                <a:srgbClr val="800080"/>
              </a:solidFill>
              <a:prstDash val="solid"/>
            </a:ln>
          </c:spPr>
          <c:marker>
            <c:symbol val="circle"/>
            <c:size val="7"/>
            <c:spPr>
              <a:solidFill>
                <a:srgbClr val="800080"/>
              </a:solidFill>
              <a:ln>
                <a:solidFill>
                  <a:srgbClr val="333333"/>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Calculation'!$F$30:$L$30</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3-E919-43D7-8D1A-E1C6AA9B63AE}"/>
            </c:ext>
          </c:extLst>
        </c:ser>
        <c:ser>
          <c:idx val="20"/>
          <c:order val="20"/>
          <c:tx>
            <c:strRef>
              <c:f>'Creep Calculation'!$D$31</c:f>
              <c:strCache>
                <c:ptCount val="1"/>
                <c:pt idx="0">
                  <c:v>21</c:v>
                </c:pt>
              </c:strCache>
            </c:strRef>
          </c:tx>
          <c:spPr>
            <a:ln w="12700">
              <a:solidFill>
                <a:srgbClr val="FF9900"/>
              </a:solidFill>
              <a:prstDash val="solid"/>
            </a:ln>
          </c:spPr>
          <c:marker>
            <c:symbol val="triangle"/>
            <c:size val="5"/>
            <c:spPr>
              <a:solidFill>
                <a:srgbClr val="FF9900"/>
              </a:solidFill>
              <a:ln>
                <a:solidFill>
                  <a:srgbClr val="FF9900"/>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Calculation'!$F$31:$L$31</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4-E919-43D7-8D1A-E1C6AA9B63AE}"/>
            </c:ext>
          </c:extLst>
        </c:ser>
        <c:ser>
          <c:idx val="21"/>
          <c:order val="21"/>
          <c:tx>
            <c:strRef>
              <c:f>'Creep Calculation'!$D$32</c:f>
              <c:strCache>
                <c:ptCount val="1"/>
                <c:pt idx="0">
                  <c:v>22</c:v>
                </c:pt>
              </c:strCache>
            </c:strRef>
          </c:tx>
          <c:spPr>
            <a:ln w="12700">
              <a:solidFill>
                <a:srgbClr val="FF6600"/>
              </a:solidFill>
              <a:prstDash val="solid"/>
            </a:ln>
          </c:spPr>
          <c:marker>
            <c:symbol val="x"/>
            <c:size val="5"/>
            <c:spPr>
              <a:noFill/>
              <a:ln>
                <a:solidFill>
                  <a:srgbClr val="FF6600"/>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Calculation'!$F$32:$L$32</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5-E919-43D7-8D1A-E1C6AA9B63AE}"/>
            </c:ext>
          </c:extLst>
        </c:ser>
        <c:ser>
          <c:idx val="22"/>
          <c:order val="22"/>
          <c:tx>
            <c:strRef>
              <c:f>'Creep Calculation'!$D$33</c:f>
              <c:strCache>
                <c:ptCount val="1"/>
                <c:pt idx="0">
                  <c:v>23</c:v>
                </c:pt>
              </c:strCache>
            </c:strRef>
          </c:tx>
          <c:spPr>
            <a:ln w="12700">
              <a:solidFill>
                <a:srgbClr val="666699"/>
              </a:solidFill>
              <a:prstDash val="solid"/>
            </a:ln>
          </c:spPr>
          <c:marker>
            <c:symbol val="star"/>
            <c:size val="5"/>
            <c:spPr>
              <a:noFill/>
              <a:ln>
                <a:solidFill>
                  <a:srgbClr val="666699"/>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Calculation'!$F$33:$L$33</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6-E919-43D7-8D1A-E1C6AA9B63AE}"/>
            </c:ext>
          </c:extLst>
        </c:ser>
        <c:ser>
          <c:idx val="23"/>
          <c:order val="23"/>
          <c:tx>
            <c:strRef>
              <c:f>'Creep Calculation'!$D$34</c:f>
              <c:strCache>
                <c:ptCount val="1"/>
                <c:pt idx="0">
                  <c:v>24</c:v>
                </c:pt>
              </c:strCache>
            </c:strRef>
          </c:tx>
          <c:spPr>
            <a:ln w="12700">
              <a:solidFill>
                <a:srgbClr val="969696"/>
              </a:solidFill>
              <a:prstDash val="solid"/>
            </a:ln>
          </c:spPr>
          <c:marker>
            <c:symbol val="circle"/>
            <c:size val="5"/>
            <c:spPr>
              <a:solidFill>
                <a:srgbClr val="969696"/>
              </a:solidFill>
              <a:ln>
                <a:solidFill>
                  <a:srgbClr val="969696"/>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Calculation'!$F$34:$L$34</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7-E919-43D7-8D1A-E1C6AA9B63AE}"/>
            </c:ext>
          </c:extLst>
        </c:ser>
        <c:ser>
          <c:idx val="24"/>
          <c:order val="24"/>
          <c:tx>
            <c:strRef>
              <c:f>'Creep Calculation'!$D$35</c:f>
              <c:strCache>
                <c:ptCount val="1"/>
                <c:pt idx="0">
                  <c:v>25</c:v>
                </c:pt>
              </c:strCache>
            </c:strRef>
          </c:tx>
          <c:spPr>
            <a:ln w="12700">
              <a:solidFill>
                <a:srgbClr val="003366"/>
              </a:solidFill>
              <a:prstDash val="solid"/>
            </a:ln>
          </c:spPr>
          <c:marker>
            <c:symbol val="plus"/>
            <c:size val="5"/>
            <c:spPr>
              <a:noFill/>
              <a:ln>
                <a:solidFill>
                  <a:srgbClr val="003366"/>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Calculation'!$F$35:$L$35</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8-E919-43D7-8D1A-E1C6AA9B63AE}"/>
            </c:ext>
          </c:extLst>
        </c:ser>
        <c:ser>
          <c:idx val="25"/>
          <c:order val="25"/>
          <c:tx>
            <c:strRef>
              <c:f>'Creep Calculation'!$D$36</c:f>
              <c:strCache>
                <c:ptCount val="1"/>
                <c:pt idx="0">
                  <c:v>26</c:v>
                </c:pt>
              </c:strCache>
            </c:strRef>
          </c:tx>
          <c:spPr>
            <a:ln w="12700">
              <a:solidFill>
                <a:srgbClr val="339966"/>
              </a:solidFill>
              <a:prstDash val="solid"/>
            </a:ln>
          </c:spPr>
          <c:marker>
            <c:symbol val="dot"/>
            <c:size val="5"/>
            <c:spPr>
              <a:noFill/>
              <a:ln>
                <a:solidFill>
                  <a:srgbClr val="339966"/>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Calculation'!$F$36:$L$36</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9-E919-43D7-8D1A-E1C6AA9B63AE}"/>
            </c:ext>
          </c:extLst>
        </c:ser>
        <c:ser>
          <c:idx val="26"/>
          <c:order val="26"/>
          <c:tx>
            <c:strRef>
              <c:f>'Creep Calculation'!$D$37</c:f>
              <c:strCache>
                <c:ptCount val="1"/>
                <c:pt idx="0">
                  <c:v>27</c:v>
                </c:pt>
              </c:strCache>
            </c:strRef>
          </c:tx>
          <c:spPr>
            <a:ln w="12700">
              <a:solidFill>
                <a:srgbClr val="003300"/>
              </a:solidFill>
              <a:prstDash val="solid"/>
            </a:ln>
          </c:spPr>
          <c:marker>
            <c:symbol val="dash"/>
            <c:size val="5"/>
            <c:spPr>
              <a:noFill/>
              <a:ln>
                <a:solidFill>
                  <a:srgbClr val="003300"/>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Calculation'!$F$37:$L$37</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A-E919-43D7-8D1A-E1C6AA9B63AE}"/>
            </c:ext>
          </c:extLst>
        </c:ser>
        <c:ser>
          <c:idx val="27"/>
          <c:order val="27"/>
          <c:tx>
            <c:strRef>
              <c:f>'Creep Calculation'!$D$38</c:f>
              <c:strCache>
                <c:ptCount val="1"/>
                <c:pt idx="0">
                  <c:v>28</c:v>
                </c:pt>
              </c:strCache>
            </c:strRef>
          </c:tx>
          <c:spPr>
            <a:ln w="12700">
              <a:solidFill>
                <a:srgbClr val="333300"/>
              </a:solidFill>
              <a:prstDash val="solid"/>
            </a:ln>
          </c:spPr>
          <c:marker>
            <c:symbol val="diamond"/>
            <c:size val="5"/>
            <c:spPr>
              <a:solidFill>
                <a:srgbClr val="333300"/>
              </a:solidFill>
              <a:ln>
                <a:solidFill>
                  <a:srgbClr val="333300"/>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Calculation'!$F$38:$L$38</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B-E919-43D7-8D1A-E1C6AA9B63AE}"/>
            </c:ext>
          </c:extLst>
        </c:ser>
        <c:ser>
          <c:idx val="28"/>
          <c:order val="28"/>
          <c:tx>
            <c:strRef>
              <c:f>'Creep Calculation'!$D$39</c:f>
              <c:strCache>
                <c:ptCount val="1"/>
                <c:pt idx="0">
                  <c:v>29</c:v>
                </c:pt>
              </c:strCache>
            </c:strRef>
          </c:tx>
          <c:spPr>
            <a:ln w="12700">
              <a:solidFill>
                <a:srgbClr val="993300"/>
              </a:solidFill>
              <a:prstDash val="solid"/>
            </a:ln>
          </c:spPr>
          <c:marker>
            <c:symbol val="square"/>
            <c:size val="5"/>
            <c:spPr>
              <a:solidFill>
                <a:srgbClr val="993300"/>
              </a:solidFill>
              <a:ln>
                <a:solidFill>
                  <a:srgbClr val="993300"/>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Calculation'!$F$39:$L$39</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C-E919-43D7-8D1A-E1C6AA9B63AE}"/>
            </c:ext>
          </c:extLst>
        </c:ser>
        <c:ser>
          <c:idx val="29"/>
          <c:order val="29"/>
          <c:tx>
            <c:strRef>
              <c:f>'Creep Calculation'!$D$40</c:f>
              <c:strCache>
                <c:ptCount val="1"/>
                <c:pt idx="0">
                  <c:v>30</c:v>
                </c:pt>
              </c:strCache>
            </c:strRef>
          </c:tx>
          <c:spPr>
            <a:ln w="12700">
              <a:solidFill>
                <a:srgbClr val="993366"/>
              </a:solidFill>
              <a:prstDash val="solid"/>
            </a:ln>
          </c:spPr>
          <c:marker>
            <c:symbol val="triangle"/>
            <c:size val="5"/>
            <c:spPr>
              <a:solidFill>
                <a:srgbClr val="993366"/>
              </a:solidFill>
              <a:ln>
                <a:solidFill>
                  <a:srgbClr val="993366"/>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Calculation'!$F$40:$L$40</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D-E919-43D7-8D1A-E1C6AA9B63AE}"/>
            </c:ext>
          </c:extLst>
        </c:ser>
        <c:ser>
          <c:idx val="30"/>
          <c:order val="30"/>
          <c:tx>
            <c:strRef>
              <c:f>'Creep Calculation'!$D$41</c:f>
              <c:strCache>
                <c:ptCount val="1"/>
                <c:pt idx="0">
                  <c:v>31</c:v>
                </c:pt>
              </c:strCache>
            </c:strRef>
          </c:tx>
          <c:spPr>
            <a:ln w="12700">
              <a:solidFill>
                <a:srgbClr val="333399"/>
              </a:solidFill>
              <a:prstDash val="solid"/>
            </a:ln>
          </c:spPr>
          <c:marker>
            <c:symbol val="x"/>
            <c:size val="5"/>
            <c:spPr>
              <a:noFill/>
              <a:ln>
                <a:solidFill>
                  <a:srgbClr val="333399"/>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Calculation'!$F$41:$L$41</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E-E919-43D7-8D1A-E1C6AA9B63AE}"/>
            </c:ext>
          </c:extLst>
        </c:ser>
        <c:ser>
          <c:idx val="31"/>
          <c:order val="31"/>
          <c:tx>
            <c:strRef>
              <c:f>'Creep Calculation'!$D$42</c:f>
              <c:strCache>
                <c:ptCount val="1"/>
                <c:pt idx="0">
                  <c:v>32</c:v>
                </c:pt>
              </c:strCache>
            </c:strRef>
          </c:tx>
          <c:spPr>
            <a:ln w="12700">
              <a:solidFill>
                <a:srgbClr val="CCFF99"/>
              </a:solidFill>
              <a:prstDash val="solid"/>
            </a:ln>
          </c:spPr>
          <c:marker>
            <c:symbol val="star"/>
            <c:size val="5"/>
            <c:spPr>
              <a:noFill/>
              <a:ln>
                <a:solidFill>
                  <a:srgbClr val="CCFF99"/>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Calculation'!$F$42:$L$42</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1F-E919-43D7-8D1A-E1C6AA9B63AE}"/>
            </c:ext>
          </c:extLst>
        </c:ser>
        <c:ser>
          <c:idx val="32"/>
          <c:order val="32"/>
          <c:tx>
            <c:strRef>
              <c:f>'Creep Calculation'!$D$43</c:f>
              <c:strCache>
                <c:ptCount val="1"/>
                <c:pt idx="0">
                  <c:v>33</c:v>
                </c:pt>
              </c:strCache>
            </c:strRef>
          </c:tx>
          <c:spPr>
            <a:ln w="12700">
              <a:solidFill>
                <a:srgbClr val="FFFFFF"/>
              </a:solidFill>
              <a:prstDash val="solid"/>
            </a:ln>
          </c:spPr>
          <c:marker>
            <c:symbol val="circle"/>
            <c:size val="5"/>
            <c:spPr>
              <a:solidFill>
                <a:srgbClr val="FFFFFF"/>
              </a:solidFill>
              <a:ln>
                <a:solidFill>
                  <a:srgbClr val="FFFFFF"/>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Calculation'!$F$43:$L$43</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20-E919-43D7-8D1A-E1C6AA9B63AE}"/>
            </c:ext>
          </c:extLst>
        </c:ser>
        <c:ser>
          <c:idx val="33"/>
          <c:order val="33"/>
          <c:tx>
            <c:strRef>
              <c:f>'Creep Calculation'!$D$44</c:f>
              <c:strCache>
                <c:ptCount val="1"/>
                <c:pt idx="0">
                  <c:v>34</c:v>
                </c:pt>
              </c:strCache>
            </c:strRef>
          </c:tx>
          <c:spPr>
            <a:ln w="12700">
              <a:solidFill>
                <a:srgbClr val="FF0000"/>
              </a:solidFill>
              <a:prstDash val="solid"/>
            </a:ln>
          </c:spPr>
          <c:marker>
            <c:symbol val="plus"/>
            <c:size val="5"/>
            <c:spPr>
              <a:noFill/>
              <a:ln>
                <a:solidFill>
                  <a:srgbClr val="FF0000"/>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Calculation'!$F$44:$L$44</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21-E919-43D7-8D1A-E1C6AA9B63AE}"/>
            </c:ext>
          </c:extLst>
        </c:ser>
        <c:ser>
          <c:idx val="34"/>
          <c:order val="34"/>
          <c:tx>
            <c:strRef>
              <c:f>'Creep Calculation'!$D$45</c:f>
              <c:strCache>
                <c:ptCount val="1"/>
                <c:pt idx="0">
                  <c:v>35</c:v>
                </c:pt>
              </c:strCache>
            </c:strRef>
          </c:tx>
          <c:spPr>
            <a:ln w="12700">
              <a:solidFill>
                <a:srgbClr val="00FF00"/>
              </a:solidFill>
              <a:prstDash val="solid"/>
            </a:ln>
          </c:spPr>
          <c:marker>
            <c:symbol val="dot"/>
            <c:size val="5"/>
            <c:spPr>
              <a:noFill/>
              <a:ln>
                <a:solidFill>
                  <a:srgbClr val="00FF00"/>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Calculation'!$F$45:$L$45</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22-E919-43D7-8D1A-E1C6AA9B63AE}"/>
            </c:ext>
          </c:extLst>
        </c:ser>
        <c:ser>
          <c:idx val="35"/>
          <c:order val="35"/>
          <c:tx>
            <c:strRef>
              <c:f>'Creep Calculation'!$D$46</c:f>
              <c:strCache>
                <c:ptCount val="1"/>
                <c:pt idx="0">
                  <c:v>36</c:v>
                </c:pt>
              </c:strCache>
            </c:strRef>
          </c:tx>
          <c:spPr>
            <a:ln w="12700">
              <a:solidFill>
                <a:srgbClr val="0000FF"/>
              </a:solidFill>
              <a:prstDash val="solid"/>
            </a:ln>
          </c:spPr>
          <c:marker>
            <c:symbol val="dash"/>
            <c:size val="5"/>
            <c:spPr>
              <a:noFill/>
              <a:ln>
                <a:solidFill>
                  <a:srgbClr val="0000FF"/>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Calculation'!$F$46:$L$46</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23-E919-43D7-8D1A-E1C6AA9B63AE}"/>
            </c:ext>
          </c:extLst>
        </c:ser>
        <c:ser>
          <c:idx val="36"/>
          <c:order val="36"/>
          <c:tx>
            <c:strRef>
              <c:f>'Creep Calculation'!$D$47</c:f>
              <c:strCache>
                <c:ptCount val="1"/>
                <c:pt idx="0">
                  <c:v>37</c:v>
                </c:pt>
              </c:strCache>
            </c:strRef>
          </c:tx>
          <c:spPr>
            <a:ln w="12700">
              <a:solidFill>
                <a:srgbClr val="FFFF00"/>
              </a:solidFill>
              <a:prstDash val="solid"/>
            </a:ln>
          </c:spPr>
          <c:marker>
            <c:symbol val="diamond"/>
            <c:size val="5"/>
            <c:spPr>
              <a:solidFill>
                <a:srgbClr val="FFFF00"/>
              </a:solidFill>
              <a:ln>
                <a:solidFill>
                  <a:srgbClr val="FFFF00"/>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Calculation'!$F$47:$L$47</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24-E919-43D7-8D1A-E1C6AA9B63AE}"/>
            </c:ext>
          </c:extLst>
        </c:ser>
        <c:ser>
          <c:idx val="37"/>
          <c:order val="37"/>
          <c:tx>
            <c:strRef>
              <c:f>'Creep Calculation'!$D$48</c:f>
              <c:strCache>
                <c:ptCount val="1"/>
                <c:pt idx="0">
                  <c:v>38</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Calculation'!$F$48:$L$48</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25-E919-43D7-8D1A-E1C6AA9B63AE}"/>
            </c:ext>
          </c:extLst>
        </c:ser>
        <c:ser>
          <c:idx val="38"/>
          <c:order val="38"/>
          <c:tx>
            <c:strRef>
              <c:f>'Creep Calculation'!$D$49</c:f>
              <c:strCache>
                <c:ptCount val="1"/>
                <c:pt idx="0">
                  <c:v>39</c:v>
                </c:pt>
              </c:strCache>
            </c:strRef>
          </c:tx>
          <c:spPr>
            <a:ln w="12700">
              <a:solidFill>
                <a:srgbClr val="00FFFF"/>
              </a:solidFill>
              <a:prstDash val="solid"/>
            </a:ln>
          </c:spPr>
          <c:marker>
            <c:symbol val="triangle"/>
            <c:size val="5"/>
            <c:spPr>
              <a:solidFill>
                <a:srgbClr val="00FFFF"/>
              </a:solidFill>
              <a:ln>
                <a:solidFill>
                  <a:srgbClr val="00FFFF"/>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Calculation'!$F$49:$L$49</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26-E919-43D7-8D1A-E1C6AA9B63AE}"/>
            </c:ext>
          </c:extLst>
        </c:ser>
        <c:ser>
          <c:idx val="39"/>
          <c:order val="39"/>
          <c:tx>
            <c:strRef>
              <c:f>'Creep Calculation'!$D$50</c:f>
              <c:strCache>
                <c:ptCount val="1"/>
                <c:pt idx="0">
                  <c:v>40</c:v>
                </c:pt>
              </c:strCache>
            </c:strRef>
          </c:tx>
          <c:spPr>
            <a:ln w="12700">
              <a:solidFill>
                <a:srgbClr val="800000"/>
              </a:solidFill>
              <a:prstDash val="solid"/>
            </a:ln>
          </c:spPr>
          <c:marker>
            <c:symbol val="x"/>
            <c:size val="5"/>
            <c:spPr>
              <a:noFill/>
              <a:ln>
                <a:solidFill>
                  <a:srgbClr val="800000"/>
                </a:solidFill>
                <a:prstDash val="solid"/>
              </a:ln>
            </c:spPr>
          </c:marker>
          <c:cat>
            <c:strRef>
              <c:f>'Creep Calculation'!$F$10:$L$10</c:f>
              <c:strCache>
                <c:ptCount val="7"/>
                <c:pt idx="0">
                  <c:v>0</c:v>
                </c:pt>
                <c:pt idx="1">
                  <c:v>5</c:v>
                </c:pt>
                <c:pt idx="2">
                  <c:v>6</c:v>
                </c:pt>
                <c:pt idx="3">
                  <c:v>7</c:v>
                </c:pt>
                <c:pt idx="4">
                  <c:v>10</c:v>
                </c:pt>
                <c:pt idx="5">
                  <c:v>12</c:v>
                </c:pt>
                <c:pt idx="6">
                  <c:v>14</c:v>
                </c:pt>
              </c:strCache>
            </c:strRef>
          </c:cat>
          <c:val>
            <c:numRef>
              <c:f>'Creep Calculation'!$F$50:$L$50</c:f>
              <c:numCache>
                <c:formatCode>0.0000</c:formatCode>
                <c:ptCount val="7"/>
                <c:pt idx="0">
                  <c:v>0</c:v>
                </c:pt>
                <c:pt idx="1">
                  <c:v>0</c:v>
                </c:pt>
                <c:pt idx="2">
                  <c:v>0</c:v>
                </c:pt>
                <c:pt idx="3">
                  <c:v>0</c:v>
                </c:pt>
                <c:pt idx="4">
                  <c:v>0</c:v>
                </c:pt>
                <c:pt idx="5">
                  <c:v>0</c:v>
                </c:pt>
                <c:pt idx="6">
                  <c:v>0</c:v>
                </c:pt>
              </c:numCache>
            </c:numRef>
          </c:val>
          <c:smooth val="0"/>
          <c:extLst>
            <c:ext xmlns:c16="http://schemas.microsoft.com/office/drawing/2014/chart" uri="{C3380CC4-5D6E-409C-BE32-E72D297353CC}">
              <c16:uniqueId val="{00000027-E919-43D7-8D1A-E1C6AA9B63AE}"/>
            </c:ext>
          </c:extLst>
        </c:ser>
        <c:dLbls>
          <c:showLegendKey val="0"/>
          <c:showVal val="0"/>
          <c:showCatName val="0"/>
          <c:showSerName val="0"/>
          <c:showPercent val="0"/>
          <c:showBubbleSize val="0"/>
        </c:dLbls>
        <c:marker val="1"/>
        <c:smooth val="0"/>
        <c:axId val="557824384"/>
        <c:axId val="1"/>
      </c:lineChart>
      <c:catAx>
        <c:axId val="557824384"/>
        <c:scaling>
          <c:orientation val="minMax"/>
        </c:scaling>
        <c:delete val="0"/>
        <c:axPos val="b"/>
        <c:majorGridlines>
          <c:spPr>
            <a:ln w="3175">
              <a:solidFill>
                <a:srgbClr val="969696"/>
              </a:solidFill>
              <a:prstDash val="sysDash"/>
            </a:ln>
          </c:spPr>
        </c:majorGridlines>
        <c:title>
          <c:tx>
            <c:rich>
              <a:bodyPr/>
              <a:lstStyle/>
              <a:p>
                <a:pPr>
                  <a:defRPr sz="1150" b="1" i="0" u="none" strike="noStrike" baseline="0">
                    <a:solidFill>
                      <a:srgbClr val="333333"/>
                    </a:solidFill>
                    <a:latin typeface="Gill Sans MT"/>
                    <a:ea typeface="Gill Sans MT"/>
                    <a:cs typeface="Gill Sans MT"/>
                  </a:defRPr>
                </a:pPr>
                <a:r>
                  <a:rPr lang="en-IE"/>
                  <a:t>Incubation time (min)</a:t>
                </a:r>
              </a:p>
            </c:rich>
          </c:tx>
          <c:layout>
            <c:manualLayout>
              <c:xMode val="edge"/>
              <c:yMode val="edge"/>
              <c:x val="0.37798165137614681"/>
              <c:y val="0.932472621956738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1"/>
        <c:crossesAt val="0"/>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sz="1100" b="0" i="0" u="none" strike="noStrike" baseline="0">
                    <a:solidFill>
                      <a:srgbClr val="000000"/>
                    </a:solidFill>
                    <a:latin typeface="Calibri"/>
                    <a:ea typeface="Calibri"/>
                    <a:cs typeface="Calibri"/>
                  </a:defRPr>
                </a:pPr>
                <a:r>
                  <a:rPr lang="en-IE" sz="1150" b="1" i="0" u="none" strike="noStrike" baseline="0">
                    <a:solidFill>
                      <a:srgbClr val="333333"/>
                    </a:solidFill>
                    <a:latin typeface="Gill Sans MT"/>
                  </a:rPr>
                  <a:t>A</a:t>
                </a:r>
                <a:r>
                  <a:rPr lang="en-IE" sz="1150" b="1" i="0" u="none" strike="noStrike" baseline="-25000">
                    <a:solidFill>
                      <a:srgbClr val="333333"/>
                    </a:solidFill>
                    <a:latin typeface="Gill Sans MT"/>
                  </a:rPr>
                  <a:t>2</a:t>
                </a:r>
                <a:r>
                  <a:rPr lang="en-IE" sz="1150" b="1" i="0" u="none" strike="noStrike" baseline="0">
                    <a:solidFill>
                      <a:srgbClr val="333333"/>
                    </a:solidFill>
                    <a:latin typeface="Gill Sans MT"/>
                  </a:rPr>
                  <a:t> Readings</a:t>
                </a:r>
              </a:p>
            </c:rich>
          </c:tx>
          <c:layout>
            <c:manualLayout>
              <c:xMode val="edge"/>
              <c:yMode val="edge"/>
              <c:x val="3.1192660550458717E-2"/>
              <c:y val="0.39511554590158987"/>
            </c:manualLayout>
          </c:layout>
          <c:overlay val="0"/>
          <c:spPr>
            <a:noFill/>
            <a:ln w="25400">
              <a:noFill/>
            </a:ln>
          </c:spPr>
        </c:title>
        <c:numFmt formatCode="0.0000" sourceLinked="1"/>
        <c:majorTickMark val="out"/>
        <c:minorTickMark val="none"/>
        <c:tickLblPos val="nextTo"/>
        <c:spPr>
          <a:ln w="3175">
            <a:solidFill>
              <a:srgbClr val="000000"/>
            </a:solidFill>
            <a:prstDash val="solid"/>
          </a:ln>
        </c:spPr>
        <c:txPr>
          <a:bodyPr rot="0" vert="horz"/>
          <a:lstStyle/>
          <a:p>
            <a:pPr>
              <a:defRPr sz="1150" b="0" i="0" u="none" strike="noStrike" baseline="0">
                <a:solidFill>
                  <a:srgbClr val="333333"/>
                </a:solidFill>
                <a:latin typeface="Gill Sans MT"/>
                <a:ea typeface="Gill Sans MT"/>
                <a:cs typeface="Gill Sans MT"/>
              </a:defRPr>
            </a:pPr>
            <a:endParaRPr lang="en-US"/>
          </a:p>
        </c:txPr>
        <c:crossAx val="557824384"/>
        <c:crosses val="autoZero"/>
        <c:crossBetween val="midCat"/>
      </c:valAx>
      <c:spPr>
        <a:solidFill>
          <a:srgbClr val="FFFFFF"/>
        </a:solidFill>
        <a:ln w="12700">
          <a:solidFill>
            <a:srgbClr val="333333"/>
          </a:solidFill>
          <a:prstDash val="solid"/>
        </a:ln>
      </c:spPr>
    </c:plotArea>
    <c:legend>
      <c:legendPos val="r"/>
      <c:layout>
        <c:manualLayout>
          <c:xMode val="edge"/>
          <c:yMode val="edge"/>
          <c:x val="0.85871559633027528"/>
          <c:y val="9.1954173831719305E-2"/>
          <c:w val="0.13027522935779823"/>
          <c:h val="0.83333454007904184"/>
        </c:manualLayout>
      </c:layout>
      <c:overlay val="0"/>
      <c:spPr>
        <a:solidFill>
          <a:srgbClr val="FFFFFF"/>
        </a:solidFill>
        <a:ln w="3175">
          <a:solidFill>
            <a:srgbClr val="000000"/>
          </a:solidFill>
          <a:prstDash val="solid"/>
        </a:ln>
      </c:spPr>
      <c:txPr>
        <a:bodyPr/>
        <a:lstStyle/>
        <a:p>
          <a:pPr>
            <a:defRPr sz="845" b="0" i="0" u="none" strike="noStrike" baseline="0">
              <a:solidFill>
                <a:srgbClr val="333333"/>
              </a:solidFill>
              <a:latin typeface="Gill Sans MT"/>
              <a:ea typeface="Gill Sans MT"/>
              <a:cs typeface="Gill Sans MT"/>
            </a:defRPr>
          </a:pPr>
          <a:endParaRPr lang="en-US"/>
        </a:p>
      </c:txPr>
    </c:legend>
    <c:plotVisOnly val="1"/>
    <c:dispBlanksAs val="gap"/>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150" b="0" i="0" u="none" strike="noStrike" baseline="0">
          <a:solidFill>
            <a:srgbClr val="333333"/>
          </a:solidFill>
          <a:latin typeface="Gill Sans MT"/>
          <a:ea typeface="Gill Sans MT"/>
          <a:cs typeface="Gill Sans MT"/>
        </a:defRPr>
      </a:pPr>
      <a:endParaRPr lang="en-US"/>
    </a:p>
  </c:txPr>
  <c:printSettings>
    <c:headerFooter alignWithMargins="0"/>
    <c:pageMargins b="1" l="0.75" r="0.75" t="1" header="0.5" footer="0.5"/>
    <c:pageSetup orientation="landscape" horizontalDpi="360" verticalDpi="360"/>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hyperlink" Target="#MegaCalc!A1"/><Relationship Id="rId5" Type="http://schemas.openxmlformats.org/officeDocument/2006/relationships/image" Target="../media/image1.png"/><Relationship Id="rId4" Type="http://schemas.openxmlformats.org/officeDocument/2006/relationships/hyperlink" Target="#'Creep Calculation'!A1"/></Relationships>
</file>

<file path=xl/drawings/_rels/drawing2.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hyperlink" Target="#Instructions!A1"/><Relationship Id="rId5" Type="http://schemas.openxmlformats.org/officeDocument/2006/relationships/image" Target="../media/image2.png"/><Relationship Id="rId4" Type="http://schemas.openxmlformats.org/officeDocument/2006/relationships/hyperlink" Target="#'Creep Calculation'!A1"/></Relationships>
</file>

<file path=xl/drawings/_rels/drawing3.xml.rels><?xml version="1.0" encoding="UTF-8" standalone="yes"?>
<Relationships xmlns="http://schemas.openxmlformats.org/package/2006/relationships"><Relationship Id="rId3" Type="http://schemas.openxmlformats.org/officeDocument/2006/relationships/hyperlink" Target="#'MegaCalc Total Lactic Acid'!A1"/><Relationship Id="rId2" Type="http://schemas.openxmlformats.org/officeDocument/2006/relationships/hyperlink" Target="#Contact_us"/><Relationship Id="rId1" Type="http://schemas.openxmlformats.org/officeDocument/2006/relationships/hyperlink" Target="#Instructions!A1"/><Relationship Id="rId5" Type="http://schemas.openxmlformats.org/officeDocument/2006/relationships/image" Target="../media/image3.png"/><Relationship Id="rId4" Type="http://schemas.openxmlformats.org/officeDocument/2006/relationships/hyperlink" Target="#'Creep Calculation'!A1"/></Relationships>
</file>

<file path=xl/drawings/_rels/drawing4.xml.rels><?xml version="1.0" encoding="UTF-8" standalone="yes"?>
<Relationships xmlns="http://schemas.openxmlformats.org/package/2006/relationships"><Relationship Id="rId3" Type="http://schemas.openxmlformats.org/officeDocument/2006/relationships/hyperlink" Target="#'MegaCalc Sequential Assay'!A1"/><Relationship Id="rId2" Type="http://schemas.openxmlformats.org/officeDocument/2006/relationships/hyperlink" Target="#Contact_us"/><Relationship Id="rId1" Type="http://schemas.openxmlformats.org/officeDocument/2006/relationships/hyperlink" Target="#Instructions!A1"/><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Creep Calculation'!A1"/><Relationship Id="rId4" Type="http://schemas.openxmlformats.org/officeDocument/2006/relationships/hyperlink" Target="#MegaCalc!A1"/></Relationships>
</file>

<file path=xl/drawings/drawing1.xml><?xml version="1.0" encoding="utf-8"?>
<xdr:wsDr xmlns:xdr="http://schemas.openxmlformats.org/drawingml/2006/spreadsheetDrawing" xmlns:a="http://schemas.openxmlformats.org/drawingml/2006/main">
  <xdr:twoCellAnchor>
    <xdr:from>
      <xdr:col>7</xdr:col>
      <xdr:colOff>161925</xdr:colOff>
      <xdr:row>23</xdr:row>
      <xdr:rowOff>47625</xdr:rowOff>
    </xdr:from>
    <xdr:to>
      <xdr:col>8</xdr:col>
      <xdr:colOff>457200</xdr:colOff>
      <xdr:row>28</xdr:row>
      <xdr:rowOff>142875</xdr:rowOff>
    </xdr:to>
    <xdr:sp macro="" textlink="">
      <xdr:nvSpPr>
        <xdr:cNvPr id="6937" name="Line 67">
          <a:extLst>
            <a:ext uri="{FF2B5EF4-FFF2-40B4-BE49-F238E27FC236}">
              <a16:creationId xmlns:a16="http://schemas.microsoft.com/office/drawing/2014/main" id="{13F53AA2-F0BA-4E79-BC41-6CF6D0CEE52C}"/>
            </a:ext>
          </a:extLst>
        </xdr:cNvPr>
        <xdr:cNvSpPr>
          <a:spLocks noChangeShapeType="1"/>
        </xdr:cNvSpPr>
      </xdr:nvSpPr>
      <xdr:spPr bwMode="auto">
        <a:xfrm flipH="1" flipV="1">
          <a:off x="4162425" y="7200900"/>
          <a:ext cx="1038225" cy="104775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457200</xdr:colOff>
      <xdr:row>12</xdr:row>
      <xdr:rowOff>238125</xdr:rowOff>
    </xdr:from>
    <xdr:to>
      <xdr:col>3</xdr:col>
      <xdr:colOff>457200</xdr:colOff>
      <xdr:row>13</xdr:row>
      <xdr:rowOff>28575</xdr:rowOff>
    </xdr:to>
    <xdr:sp macro="" textlink="">
      <xdr:nvSpPr>
        <xdr:cNvPr id="6939" name="Line 10">
          <a:extLst>
            <a:ext uri="{FF2B5EF4-FFF2-40B4-BE49-F238E27FC236}">
              <a16:creationId xmlns:a16="http://schemas.microsoft.com/office/drawing/2014/main" id="{4B58F417-6011-4D70-99BE-DD1C8FD60DBD}"/>
            </a:ext>
          </a:extLst>
        </xdr:cNvPr>
        <xdr:cNvSpPr>
          <a:spLocks noChangeShapeType="1"/>
        </xdr:cNvSpPr>
      </xdr:nvSpPr>
      <xdr:spPr bwMode="auto">
        <a:xfrm>
          <a:off x="1609725" y="4162425"/>
          <a:ext cx="0" cy="371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381000</xdr:colOff>
      <xdr:row>11</xdr:row>
      <xdr:rowOff>104775</xdr:rowOff>
    </xdr:from>
    <xdr:to>
      <xdr:col>5</xdr:col>
      <xdr:colOff>295275</xdr:colOff>
      <xdr:row>12</xdr:row>
      <xdr:rowOff>238125</xdr:rowOff>
    </xdr:to>
    <xdr:sp macro="" textlink="">
      <xdr:nvSpPr>
        <xdr:cNvPr id="6152" name="Rectangle 8">
          <a:extLst>
            <a:ext uri="{FF2B5EF4-FFF2-40B4-BE49-F238E27FC236}">
              <a16:creationId xmlns:a16="http://schemas.microsoft.com/office/drawing/2014/main" id="{542C67ED-F2BE-4CD7-9C9A-D41E7253E855}"/>
            </a:ext>
          </a:extLst>
        </xdr:cNvPr>
        <xdr:cNvSpPr>
          <a:spLocks noChangeArrowheads="1"/>
        </xdr:cNvSpPr>
      </xdr:nvSpPr>
      <xdr:spPr bwMode="auto">
        <a:xfrm>
          <a:off x="609600" y="3838575"/>
          <a:ext cx="2409825"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details</a:t>
          </a:r>
        </a:p>
      </xdr:txBody>
    </xdr:sp>
    <xdr:clientData/>
  </xdr:twoCellAnchor>
  <xdr:twoCellAnchor>
    <xdr:from>
      <xdr:col>5</xdr:col>
      <xdr:colOff>333375</xdr:colOff>
      <xdr:row>17</xdr:row>
      <xdr:rowOff>85725</xdr:rowOff>
    </xdr:from>
    <xdr:to>
      <xdr:col>8</xdr:col>
      <xdr:colOff>409575</xdr:colOff>
      <xdr:row>21</xdr:row>
      <xdr:rowOff>104775</xdr:rowOff>
    </xdr:to>
    <xdr:sp macro="" textlink="">
      <xdr:nvSpPr>
        <xdr:cNvPr id="6941" name="Line 12">
          <a:extLst>
            <a:ext uri="{FF2B5EF4-FFF2-40B4-BE49-F238E27FC236}">
              <a16:creationId xmlns:a16="http://schemas.microsoft.com/office/drawing/2014/main" id="{43223C08-5F0F-458F-A5E0-DEAE4016E02D}"/>
            </a:ext>
          </a:extLst>
        </xdr:cNvPr>
        <xdr:cNvSpPr>
          <a:spLocks noChangeShapeType="1"/>
        </xdr:cNvSpPr>
      </xdr:nvSpPr>
      <xdr:spPr bwMode="auto">
        <a:xfrm flipH="1">
          <a:off x="3057525" y="5524500"/>
          <a:ext cx="2095500" cy="13525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466725</xdr:colOff>
      <xdr:row>12</xdr:row>
      <xdr:rowOff>561975</xdr:rowOff>
    </xdr:from>
    <xdr:to>
      <xdr:col>8</xdr:col>
      <xdr:colOff>9525</xdr:colOff>
      <xdr:row>16</xdr:row>
      <xdr:rowOff>142875</xdr:rowOff>
    </xdr:to>
    <xdr:sp macro="" textlink="">
      <xdr:nvSpPr>
        <xdr:cNvPr id="6942" name="Line 14">
          <a:extLst>
            <a:ext uri="{FF2B5EF4-FFF2-40B4-BE49-F238E27FC236}">
              <a16:creationId xmlns:a16="http://schemas.microsoft.com/office/drawing/2014/main" id="{BA9AF4C5-D254-47ED-9A74-0E12D5ECB3C4}"/>
            </a:ext>
          </a:extLst>
        </xdr:cNvPr>
        <xdr:cNvSpPr>
          <a:spLocks noChangeShapeType="1"/>
        </xdr:cNvSpPr>
      </xdr:nvSpPr>
      <xdr:spPr bwMode="auto">
        <a:xfrm flipH="1">
          <a:off x="3190875" y="4486275"/>
          <a:ext cx="1562100" cy="9048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352425</xdr:colOff>
      <xdr:row>15</xdr:row>
      <xdr:rowOff>238125</xdr:rowOff>
    </xdr:from>
    <xdr:to>
      <xdr:col>14</xdr:col>
      <xdr:colOff>47625</xdr:colOff>
      <xdr:row>17</xdr:row>
      <xdr:rowOff>104775</xdr:rowOff>
    </xdr:to>
    <xdr:sp macro="" textlink="">
      <xdr:nvSpPr>
        <xdr:cNvPr id="6157" name="Rectangle 13">
          <a:extLst>
            <a:ext uri="{FF2B5EF4-FFF2-40B4-BE49-F238E27FC236}">
              <a16:creationId xmlns:a16="http://schemas.microsoft.com/office/drawing/2014/main" id="{139C29A3-76FD-4F07-BD86-BE9DFF64432A}"/>
            </a:ext>
          </a:extLst>
        </xdr:cNvPr>
        <xdr:cNvSpPr>
          <a:spLocks noChangeArrowheads="1"/>
        </xdr:cNvSpPr>
      </xdr:nvSpPr>
      <xdr:spPr bwMode="auto">
        <a:xfrm>
          <a:off x="4352925" y="5238750"/>
          <a:ext cx="3514725" cy="3048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3. Insert absorbance values for the samples</a:t>
          </a:r>
        </a:p>
      </xdr:txBody>
    </xdr:sp>
    <xdr:clientData/>
  </xdr:twoCellAnchor>
  <xdr:twoCellAnchor>
    <xdr:from>
      <xdr:col>13</xdr:col>
      <xdr:colOff>9525</xdr:colOff>
      <xdr:row>6</xdr:row>
      <xdr:rowOff>123825</xdr:rowOff>
    </xdr:from>
    <xdr:to>
      <xdr:col>14</xdr:col>
      <xdr:colOff>381000</xdr:colOff>
      <xdr:row>6</xdr:row>
      <xdr:rowOff>333375</xdr:rowOff>
    </xdr:to>
    <xdr:sp macro="" textlink="">
      <xdr:nvSpPr>
        <xdr:cNvPr id="6185" name="Text Box 41">
          <a:hlinkClick xmlns:r="http://schemas.openxmlformats.org/officeDocument/2006/relationships" r:id="rId1"/>
          <a:extLst>
            <a:ext uri="{FF2B5EF4-FFF2-40B4-BE49-F238E27FC236}">
              <a16:creationId xmlns:a16="http://schemas.microsoft.com/office/drawing/2014/main" id="{27773BCF-B347-442B-BA5D-9A1DD34E5DDD}"/>
            </a:ext>
          </a:extLst>
        </xdr:cNvPr>
        <xdr:cNvSpPr txBox="1">
          <a:spLocks noChangeArrowheads="1"/>
        </xdr:cNvSpPr>
      </xdr:nvSpPr>
      <xdr:spPr bwMode="auto">
        <a:xfrm>
          <a:off x="7172325" y="1476375"/>
          <a:ext cx="10287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2</xdr:col>
      <xdr:colOff>19050</xdr:colOff>
      <xdr:row>8</xdr:row>
      <xdr:rowOff>85725</xdr:rowOff>
    </xdr:from>
    <xdr:to>
      <xdr:col>3</xdr:col>
      <xdr:colOff>219075</xdr:colOff>
      <xdr:row>8</xdr:row>
      <xdr:rowOff>276225</xdr:rowOff>
    </xdr:to>
    <xdr:sp macro="" textlink="">
      <xdr:nvSpPr>
        <xdr:cNvPr id="6187" name="Text Box 43">
          <a:hlinkClick xmlns:r="http://schemas.openxmlformats.org/officeDocument/2006/relationships" r:id="rId1"/>
          <a:extLst>
            <a:ext uri="{FF2B5EF4-FFF2-40B4-BE49-F238E27FC236}">
              <a16:creationId xmlns:a16="http://schemas.microsoft.com/office/drawing/2014/main" id="{2569A8F6-22B6-46DD-81F1-BF299A22FDDD}"/>
            </a:ext>
          </a:extLst>
        </xdr:cNvPr>
        <xdr:cNvSpPr txBox="1">
          <a:spLocks noChangeArrowheads="1"/>
        </xdr:cNvSpPr>
      </xdr:nvSpPr>
      <xdr:spPr bwMode="auto">
        <a:xfrm>
          <a:off x="247650" y="2667000"/>
          <a:ext cx="11239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2</xdr:col>
      <xdr:colOff>47625</xdr:colOff>
      <xdr:row>44</xdr:row>
      <xdr:rowOff>152400</xdr:rowOff>
    </xdr:from>
    <xdr:to>
      <xdr:col>3</xdr:col>
      <xdr:colOff>438150</xdr:colOff>
      <xdr:row>45</xdr:row>
      <xdr:rowOff>142875</xdr:rowOff>
    </xdr:to>
    <xdr:sp macro="" textlink="">
      <xdr:nvSpPr>
        <xdr:cNvPr id="6188" name="Text Box 44">
          <a:hlinkClick xmlns:r="http://schemas.openxmlformats.org/officeDocument/2006/relationships" r:id="rId2"/>
          <a:extLst>
            <a:ext uri="{FF2B5EF4-FFF2-40B4-BE49-F238E27FC236}">
              <a16:creationId xmlns:a16="http://schemas.microsoft.com/office/drawing/2014/main" id="{7538E38A-4F58-49DC-A7CB-383E06556D42}"/>
            </a:ext>
          </a:extLst>
        </xdr:cNvPr>
        <xdr:cNvSpPr txBox="1">
          <a:spLocks noChangeArrowheads="1"/>
        </xdr:cNvSpPr>
      </xdr:nvSpPr>
      <xdr:spPr bwMode="auto">
        <a:xfrm>
          <a:off x="276225" y="13811250"/>
          <a:ext cx="131445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10</xdr:col>
      <xdr:colOff>95250</xdr:colOff>
      <xdr:row>20</xdr:row>
      <xdr:rowOff>28575</xdr:rowOff>
    </xdr:from>
    <xdr:to>
      <xdr:col>10</xdr:col>
      <xdr:colOff>180975</xdr:colOff>
      <xdr:row>20</xdr:row>
      <xdr:rowOff>104775</xdr:rowOff>
    </xdr:to>
    <xdr:sp macro="" textlink="">
      <xdr:nvSpPr>
        <xdr:cNvPr id="6953" name="AutoShape 59">
          <a:extLst>
            <a:ext uri="{FF2B5EF4-FFF2-40B4-BE49-F238E27FC236}">
              <a16:creationId xmlns:a16="http://schemas.microsoft.com/office/drawing/2014/main" id="{4A2E8F3E-CE51-40AF-A954-0C41162AC607}"/>
            </a:ext>
          </a:extLst>
        </xdr:cNvPr>
        <xdr:cNvSpPr>
          <a:spLocks noChangeArrowheads="1"/>
        </xdr:cNvSpPr>
      </xdr:nvSpPr>
      <xdr:spPr bwMode="auto">
        <a:xfrm>
          <a:off x="5486400" y="6038850"/>
          <a:ext cx="85725" cy="76200"/>
        </a:xfrm>
        <a:prstGeom prst="triangle">
          <a:avLst>
            <a:gd name="adj" fmla="val 50000"/>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352425</xdr:colOff>
      <xdr:row>11</xdr:row>
      <xdr:rowOff>190500</xdr:rowOff>
    </xdr:from>
    <xdr:to>
      <xdr:col>14</xdr:col>
      <xdr:colOff>323850</xdr:colOff>
      <xdr:row>15</xdr:row>
      <xdr:rowOff>0</xdr:rowOff>
    </xdr:to>
    <xdr:sp macro="" textlink="">
      <xdr:nvSpPr>
        <xdr:cNvPr id="6155" name="Rectangle 11">
          <a:extLst>
            <a:ext uri="{FF2B5EF4-FFF2-40B4-BE49-F238E27FC236}">
              <a16:creationId xmlns:a16="http://schemas.microsoft.com/office/drawing/2014/main" id="{6605D1E6-6E00-42D3-AA6F-C9C7CF6E9AE7}"/>
            </a:ext>
          </a:extLst>
        </xdr:cNvPr>
        <xdr:cNvSpPr>
          <a:spLocks noChangeArrowheads="1"/>
        </xdr:cNvSpPr>
      </xdr:nvSpPr>
      <xdr:spPr bwMode="auto">
        <a:xfrm>
          <a:off x="4352925" y="3924300"/>
          <a:ext cx="3790950" cy="10763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Insert absorbance values for the blank</a:t>
          </a:r>
        </a:p>
        <a:p>
          <a:pPr algn="l" rtl="0">
            <a:defRPr sz="1000"/>
          </a:pPr>
          <a:r>
            <a:rPr lang="en-GB" sz="1100" b="0" i="0" u="none" strike="noStrike" baseline="0">
              <a:solidFill>
                <a:srgbClr val="000000"/>
              </a:solidFill>
              <a:latin typeface="Gill Sans MT"/>
            </a:rPr>
            <a:t>If duplicate blanks have been run, insert both sets of data and the program will automatically use the average values. If a single set of values are input, these will be used.</a:t>
          </a:r>
        </a:p>
      </xdr:txBody>
    </xdr:sp>
    <xdr:clientData/>
  </xdr:twoCellAnchor>
  <xdr:twoCellAnchor>
    <xdr:from>
      <xdr:col>2</xdr:col>
      <xdr:colOff>85725</xdr:colOff>
      <xdr:row>25</xdr:row>
      <xdr:rowOff>171450</xdr:rowOff>
    </xdr:from>
    <xdr:to>
      <xdr:col>7</xdr:col>
      <xdr:colOff>180975</xdr:colOff>
      <xdr:row>35</xdr:row>
      <xdr:rowOff>38100</xdr:rowOff>
    </xdr:to>
    <xdr:sp macro="" textlink="">
      <xdr:nvSpPr>
        <xdr:cNvPr id="6159" name="Rectangle 15">
          <a:extLst>
            <a:ext uri="{FF2B5EF4-FFF2-40B4-BE49-F238E27FC236}">
              <a16:creationId xmlns:a16="http://schemas.microsoft.com/office/drawing/2014/main" id="{A04F24E5-9BC8-46BD-A553-2AEEDED1389E}"/>
            </a:ext>
          </a:extLst>
        </xdr:cNvPr>
        <xdr:cNvSpPr>
          <a:spLocks noChangeArrowheads="1"/>
        </xdr:cNvSpPr>
      </xdr:nvSpPr>
      <xdr:spPr bwMode="auto">
        <a:xfrm>
          <a:off x="314325" y="7572375"/>
          <a:ext cx="3867150" cy="17716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Extinction coefficient</a:t>
          </a:r>
        </a:p>
        <a:p>
          <a:pPr algn="l" rtl="0">
            <a:defRPr sz="1000"/>
          </a:pPr>
          <a:r>
            <a:rPr lang="en-GB" sz="1100" b="0" i="0" u="none" strike="noStrike" baseline="0">
              <a:solidFill>
                <a:srgbClr val="000000"/>
              </a:solidFill>
              <a:latin typeface="Gill Sans MT"/>
            </a:rPr>
            <a:t>The calculations are set for readings at 340 nm [extinction coefficient for NADH of 6.3 (1 x mol</a:t>
          </a:r>
          <a:r>
            <a:rPr lang="en-GB" sz="1100" b="0" i="0" u="none" strike="noStrike" baseline="30000">
              <a:solidFill>
                <a:srgbClr val="000000"/>
              </a:solidFill>
              <a:latin typeface="Gill Sans MT"/>
            </a:rPr>
            <a:t>-1</a:t>
          </a:r>
          <a:r>
            <a:rPr lang="en-GB" sz="1100" b="0" i="0" u="none" strike="noStrike" baseline="0">
              <a:solidFill>
                <a:srgbClr val="000000"/>
              </a:solidFill>
              <a:latin typeface="Gill Sans MT"/>
            </a:rPr>
            <a:t> x cm</a:t>
          </a:r>
          <a:r>
            <a:rPr lang="en-GB" sz="1100" b="0" i="0" u="none" strike="noStrike" baseline="30000">
              <a:solidFill>
                <a:srgbClr val="000000"/>
              </a:solidFill>
              <a:latin typeface="Gill Sans MT"/>
            </a:rPr>
            <a:t>-1</a:t>
          </a:r>
          <a:r>
            <a:rPr lang="en-GB" sz="1100" b="0" i="0" u="none" strike="noStrike" baseline="0">
              <a:solidFill>
                <a:srgbClr val="000000"/>
              </a:solidFill>
              <a:latin typeface="Gill Sans MT"/>
            </a:rPr>
            <a:t>)].  For absorbance readings at 365 nm (Hg lamp; ext. coeff. 3.4) multiply the calculated values for D/L-Lactic Acid by 1.8529. For absorbance readings at 334 nm (Hg lamp; ext. coeff. 6.18) multiply the calculated values for D/L-Lactic Acid by 1.0194.   </a:t>
          </a:r>
        </a:p>
      </xdr:txBody>
    </xdr:sp>
    <xdr:clientData/>
  </xdr:twoCellAnchor>
  <xdr:twoCellAnchor>
    <xdr:from>
      <xdr:col>7</xdr:col>
      <xdr:colOff>561975</xdr:colOff>
      <xdr:row>25</xdr:row>
      <xdr:rowOff>171450</xdr:rowOff>
    </xdr:from>
    <xdr:to>
      <xdr:col>14</xdr:col>
      <xdr:colOff>19050</xdr:colOff>
      <xdr:row>30</xdr:row>
      <xdr:rowOff>47625</xdr:rowOff>
    </xdr:to>
    <xdr:sp macro="" textlink="">
      <xdr:nvSpPr>
        <xdr:cNvPr id="6208" name="Rectangle 64">
          <a:extLst>
            <a:ext uri="{FF2B5EF4-FFF2-40B4-BE49-F238E27FC236}">
              <a16:creationId xmlns:a16="http://schemas.microsoft.com/office/drawing/2014/main" id="{ED5D09D7-4A14-428B-A2CC-BA17A5F101B1}"/>
            </a:ext>
          </a:extLst>
        </xdr:cNvPr>
        <xdr:cNvSpPr>
          <a:spLocks noChangeArrowheads="1"/>
        </xdr:cNvSpPr>
      </xdr:nvSpPr>
      <xdr:spPr bwMode="auto">
        <a:xfrm>
          <a:off x="4562475" y="7572375"/>
          <a:ext cx="3276600" cy="8286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Sample volume</a:t>
          </a:r>
        </a:p>
        <a:p>
          <a:pPr algn="l" rtl="0">
            <a:defRPr sz="1000"/>
          </a:pPr>
          <a:r>
            <a:rPr lang="en-GB" sz="1100" b="0" i="0" u="none" strike="noStrike" baseline="0">
              <a:solidFill>
                <a:srgbClr val="000000"/>
              </a:solidFill>
              <a:latin typeface="Gill Sans MT"/>
            </a:rPr>
            <a:t>If a sample volume other than 0.1 mL is used, enter the volume.</a:t>
          </a:r>
        </a:p>
      </xdr:txBody>
    </xdr:sp>
    <xdr:clientData/>
  </xdr:twoCellAnchor>
  <xdr:twoCellAnchor>
    <xdr:from>
      <xdr:col>8</xdr:col>
      <xdr:colOff>209550</xdr:colOff>
      <xdr:row>23</xdr:row>
      <xdr:rowOff>57150</xdr:rowOff>
    </xdr:from>
    <xdr:to>
      <xdr:col>11</xdr:col>
      <xdr:colOff>447675</xdr:colOff>
      <xdr:row>31</xdr:row>
      <xdr:rowOff>76200</xdr:rowOff>
    </xdr:to>
    <xdr:sp macro="" textlink="">
      <xdr:nvSpPr>
        <xdr:cNvPr id="6957" name="Line 68">
          <a:extLst>
            <a:ext uri="{FF2B5EF4-FFF2-40B4-BE49-F238E27FC236}">
              <a16:creationId xmlns:a16="http://schemas.microsoft.com/office/drawing/2014/main" id="{9B02E14A-DDBE-446F-812E-05558C5E8A21}"/>
            </a:ext>
          </a:extLst>
        </xdr:cNvPr>
        <xdr:cNvSpPr>
          <a:spLocks noChangeShapeType="1"/>
        </xdr:cNvSpPr>
      </xdr:nvSpPr>
      <xdr:spPr bwMode="auto">
        <a:xfrm flipH="1" flipV="1">
          <a:off x="4953000" y="7210425"/>
          <a:ext cx="1514475" cy="154305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257175</xdr:colOff>
      <xdr:row>31</xdr:row>
      <xdr:rowOff>19050</xdr:rowOff>
    </xdr:from>
    <xdr:to>
      <xdr:col>14</xdr:col>
      <xdr:colOff>9525</xdr:colOff>
      <xdr:row>35</xdr:row>
      <xdr:rowOff>19050</xdr:rowOff>
    </xdr:to>
    <xdr:sp macro="" textlink="">
      <xdr:nvSpPr>
        <xdr:cNvPr id="6209" name="Rectangle 65">
          <a:extLst>
            <a:ext uri="{FF2B5EF4-FFF2-40B4-BE49-F238E27FC236}">
              <a16:creationId xmlns:a16="http://schemas.microsoft.com/office/drawing/2014/main" id="{B45B92C2-E012-4B02-9F15-CCA4F7818AAE}"/>
            </a:ext>
          </a:extLst>
        </xdr:cNvPr>
        <xdr:cNvSpPr>
          <a:spLocks noChangeArrowheads="1"/>
        </xdr:cNvSpPr>
      </xdr:nvSpPr>
      <xdr:spPr bwMode="auto">
        <a:xfrm>
          <a:off x="5000625" y="8562975"/>
          <a:ext cx="2828925" cy="7620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6.  Sample dilution</a:t>
          </a:r>
        </a:p>
        <a:p>
          <a:pPr algn="l" rtl="0">
            <a:defRPr sz="1000"/>
          </a:pPr>
          <a:r>
            <a:rPr lang="en-GB" sz="1100" b="0" i="0" u="none" strike="noStrike" baseline="0">
              <a:solidFill>
                <a:srgbClr val="000000"/>
              </a:solidFill>
              <a:latin typeface="Gill Sans MT"/>
            </a:rPr>
            <a:t>If samples are diluted before assay, enter the dilution factor (e.g. 10 for 10-fold).</a:t>
          </a:r>
        </a:p>
      </xdr:txBody>
    </xdr:sp>
    <xdr:clientData/>
  </xdr:twoCellAnchor>
  <xdr:twoCellAnchor>
    <xdr:from>
      <xdr:col>13</xdr:col>
      <xdr:colOff>9525</xdr:colOff>
      <xdr:row>6</xdr:row>
      <xdr:rowOff>523875</xdr:rowOff>
    </xdr:from>
    <xdr:to>
      <xdr:col>15</xdr:col>
      <xdr:colOff>0</xdr:colOff>
      <xdr:row>7</xdr:row>
      <xdr:rowOff>190500</xdr:rowOff>
    </xdr:to>
    <xdr:sp macro="" textlink="">
      <xdr:nvSpPr>
        <xdr:cNvPr id="6213" name="Text Box 69">
          <a:hlinkClick xmlns:r="http://schemas.openxmlformats.org/officeDocument/2006/relationships" r:id="rId3"/>
          <a:extLst>
            <a:ext uri="{FF2B5EF4-FFF2-40B4-BE49-F238E27FC236}">
              <a16:creationId xmlns:a16="http://schemas.microsoft.com/office/drawing/2014/main" id="{367AE717-C99D-4E2A-9115-73F67F2FEC48}"/>
            </a:ext>
          </a:extLst>
        </xdr:cNvPr>
        <xdr:cNvSpPr txBox="1">
          <a:spLocks noChangeArrowheads="1"/>
        </xdr:cNvSpPr>
      </xdr:nvSpPr>
      <xdr:spPr bwMode="auto">
        <a:xfrm>
          <a:off x="7172325" y="1876425"/>
          <a:ext cx="11049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13</xdr:col>
      <xdr:colOff>9525</xdr:colOff>
      <xdr:row>6</xdr:row>
      <xdr:rowOff>333375</xdr:rowOff>
    </xdr:from>
    <xdr:to>
      <xdr:col>14</xdr:col>
      <xdr:colOff>533400</xdr:colOff>
      <xdr:row>6</xdr:row>
      <xdr:rowOff>533400</xdr:rowOff>
    </xdr:to>
    <xdr:sp macro="" textlink="">
      <xdr:nvSpPr>
        <xdr:cNvPr id="6231" name="Text Box 87">
          <a:hlinkClick xmlns:r="http://schemas.openxmlformats.org/officeDocument/2006/relationships" r:id="rId4"/>
          <a:extLst>
            <a:ext uri="{FF2B5EF4-FFF2-40B4-BE49-F238E27FC236}">
              <a16:creationId xmlns:a16="http://schemas.microsoft.com/office/drawing/2014/main" id="{37A5890A-E528-4B7E-BA2C-04B90B5E6C4C}"/>
            </a:ext>
          </a:extLst>
        </xdr:cNvPr>
        <xdr:cNvSpPr txBox="1">
          <a:spLocks noChangeArrowheads="1"/>
        </xdr:cNvSpPr>
      </xdr:nvSpPr>
      <xdr:spPr bwMode="auto">
        <a:xfrm>
          <a:off x="7172325" y="1685925"/>
          <a:ext cx="1104900"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Creep Calculation</a:t>
          </a:r>
        </a:p>
      </xdr:txBody>
    </xdr:sp>
    <xdr:clientData fPrintsWithSheet="0"/>
  </xdr:twoCellAnchor>
  <xdr:twoCellAnchor>
    <xdr:from>
      <xdr:col>9</xdr:col>
      <xdr:colOff>85725</xdr:colOff>
      <xdr:row>35</xdr:row>
      <xdr:rowOff>1447800</xdr:rowOff>
    </xdr:from>
    <xdr:to>
      <xdr:col>9</xdr:col>
      <xdr:colOff>85725</xdr:colOff>
      <xdr:row>35</xdr:row>
      <xdr:rowOff>1743075</xdr:rowOff>
    </xdr:to>
    <xdr:sp macro="" textlink="">
      <xdr:nvSpPr>
        <xdr:cNvPr id="6962" name="Line 90">
          <a:extLst>
            <a:ext uri="{FF2B5EF4-FFF2-40B4-BE49-F238E27FC236}">
              <a16:creationId xmlns:a16="http://schemas.microsoft.com/office/drawing/2014/main" id="{3ED1EDCA-F539-4B72-AF10-6E52695E206D}"/>
            </a:ext>
          </a:extLst>
        </xdr:cNvPr>
        <xdr:cNvSpPr>
          <a:spLocks noChangeShapeType="1"/>
        </xdr:cNvSpPr>
      </xdr:nvSpPr>
      <xdr:spPr bwMode="auto">
        <a:xfrm>
          <a:off x="5381625" y="10887075"/>
          <a:ext cx="0" cy="295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85725</xdr:colOff>
      <xdr:row>35</xdr:row>
      <xdr:rowOff>755030</xdr:rowOff>
    </xdr:from>
    <xdr:to>
      <xdr:col>13</xdr:col>
      <xdr:colOff>419100</xdr:colOff>
      <xdr:row>35</xdr:row>
      <xdr:rowOff>1524000</xdr:rowOff>
    </xdr:to>
    <xdr:sp macro="" textlink="">
      <xdr:nvSpPr>
        <xdr:cNvPr id="6235" name="Rectangle 91">
          <a:extLst>
            <a:ext uri="{FF2B5EF4-FFF2-40B4-BE49-F238E27FC236}">
              <a16:creationId xmlns:a16="http://schemas.microsoft.com/office/drawing/2014/main" id="{A99F7A1A-271D-40FD-9940-197F5EC30E04}"/>
            </a:ext>
          </a:extLst>
        </xdr:cNvPr>
        <xdr:cNvSpPr>
          <a:spLocks noChangeArrowheads="1"/>
        </xdr:cNvSpPr>
      </xdr:nvSpPr>
      <xdr:spPr bwMode="auto">
        <a:xfrm>
          <a:off x="318042" y="10129024"/>
          <a:ext cx="7291271" cy="76897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Do creep calculation (optional)</a:t>
          </a:r>
        </a:p>
        <a:p>
          <a:pPr algn="l" rtl="0">
            <a:defRPr sz="1000"/>
          </a:pPr>
          <a:r>
            <a:rPr lang="en-GB" sz="1100" b="0" i="0" u="none" strike="noStrike" baseline="0">
              <a:solidFill>
                <a:srgbClr val="000000"/>
              </a:solidFill>
              <a:latin typeface="Gill Sans MT"/>
            </a:rPr>
            <a:t>If there is a “creep reaction” after the initial rapid reaction (A</a:t>
          </a:r>
          <a:r>
            <a:rPr lang="en-GB" sz="1100" b="0" i="0" u="none" strike="noStrike" baseline="-25000">
              <a:solidFill>
                <a:srgbClr val="000000"/>
              </a:solidFill>
              <a:latin typeface="Gill Sans MT"/>
            </a:rPr>
            <a:t>2; </a:t>
          </a:r>
          <a:r>
            <a:rPr lang="en-GB" sz="1100" b="0" i="0" u="none" strike="noStrike" baseline="0">
              <a:solidFill>
                <a:srgbClr val="000000"/>
              </a:solidFill>
              <a:latin typeface="Gill Sans MT"/>
            </a:rPr>
            <a:t>absorbance read at 20 minutes), then measure additional absorbance values at 25 and 30 min. Enter these values into the “creep reaction” calculation.  The program will automatically extrapolate to time zero and calculate the correct concentration of D/L-Lactic Acid.</a:t>
          </a:r>
        </a:p>
      </xdr:txBody>
    </xdr:sp>
    <xdr:clientData/>
  </xdr:twoCellAnchor>
  <xdr:twoCellAnchor>
    <xdr:from>
      <xdr:col>8</xdr:col>
      <xdr:colOff>342900</xdr:colOff>
      <xdr:row>35</xdr:row>
      <xdr:rowOff>1790700</xdr:rowOff>
    </xdr:from>
    <xdr:to>
      <xdr:col>12</xdr:col>
      <xdr:colOff>28575</xdr:colOff>
      <xdr:row>35</xdr:row>
      <xdr:rowOff>2019300</xdr:rowOff>
    </xdr:to>
    <xdr:sp macro="" textlink="">
      <xdr:nvSpPr>
        <xdr:cNvPr id="6236" name="Text Box 92">
          <a:hlinkClick xmlns:r="http://schemas.openxmlformats.org/officeDocument/2006/relationships" r:id="rId4"/>
          <a:extLst>
            <a:ext uri="{FF2B5EF4-FFF2-40B4-BE49-F238E27FC236}">
              <a16:creationId xmlns:a16="http://schemas.microsoft.com/office/drawing/2014/main" id="{700EC6F6-D398-4C3F-AC3C-7CABD5F0DB74}"/>
            </a:ext>
          </a:extLst>
        </xdr:cNvPr>
        <xdr:cNvSpPr txBox="1">
          <a:spLocks noChangeArrowheads="1"/>
        </xdr:cNvSpPr>
      </xdr:nvSpPr>
      <xdr:spPr bwMode="auto">
        <a:xfrm>
          <a:off x="5086350" y="11096625"/>
          <a:ext cx="1552575" cy="228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Creep Calculation</a:t>
          </a:r>
        </a:p>
      </xdr:txBody>
    </xdr:sp>
    <xdr:clientData/>
  </xdr:twoCellAnchor>
  <xdr:twoCellAnchor editAs="oneCell">
    <xdr:from>
      <xdr:col>1</xdr:col>
      <xdr:colOff>1</xdr:colOff>
      <xdr:row>1</xdr:row>
      <xdr:rowOff>1</xdr:rowOff>
    </xdr:from>
    <xdr:to>
      <xdr:col>15</xdr:col>
      <xdr:colOff>0</xdr:colOff>
      <xdr:row>6</xdr:row>
      <xdr:rowOff>51491</xdr:rowOff>
    </xdr:to>
    <xdr:pic>
      <xdr:nvPicPr>
        <xdr:cNvPr id="3" name="Picture 2">
          <a:extLst>
            <a:ext uri="{FF2B5EF4-FFF2-40B4-BE49-F238E27FC236}">
              <a16:creationId xmlns:a16="http://schemas.microsoft.com/office/drawing/2014/main" id="{7F9680EB-8056-45A7-9653-464BF68703D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6160" y="92928"/>
          <a:ext cx="8189176" cy="13292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381000</xdr:colOff>
      <xdr:row>2</xdr:row>
      <xdr:rowOff>114300</xdr:rowOff>
    </xdr:from>
    <xdr:to>
      <xdr:col>17</xdr:col>
      <xdr:colOff>457200</xdr:colOff>
      <xdr:row>3</xdr:row>
      <xdr:rowOff>104775</xdr:rowOff>
    </xdr:to>
    <xdr:sp macro="" textlink="">
      <xdr:nvSpPr>
        <xdr:cNvPr id="2075" name="Text Box 27">
          <a:hlinkClick xmlns:r="http://schemas.openxmlformats.org/officeDocument/2006/relationships" r:id="rId1"/>
          <a:extLst>
            <a:ext uri="{FF2B5EF4-FFF2-40B4-BE49-F238E27FC236}">
              <a16:creationId xmlns:a16="http://schemas.microsoft.com/office/drawing/2014/main" id="{227B1CC1-D6E2-463C-A38A-ACD493DF3B67}"/>
            </a:ext>
          </a:extLst>
        </xdr:cNvPr>
        <xdr:cNvSpPr txBox="1">
          <a:spLocks noChangeArrowheads="1"/>
        </xdr:cNvSpPr>
      </xdr:nvSpPr>
      <xdr:spPr bwMode="auto">
        <a:xfrm>
          <a:off x="7181850" y="1476375"/>
          <a:ext cx="8667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15</xdr:col>
      <xdr:colOff>381000</xdr:colOff>
      <xdr:row>4</xdr:row>
      <xdr:rowOff>152400</xdr:rowOff>
    </xdr:from>
    <xdr:to>
      <xdr:col>17</xdr:col>
      <xdr:colOff>457200</xdr:colOff>
      <xdr:row>5</xdr:row>
      <xdr:rowOff>161925</xdr:rowOff>
    </xdr:to>
    <xdr:sp macro="" textlink="">
      <xdr:nvSpPr>
        <xdr:cNvPr id="2076" name="Text Box 28">
          <a:hlinkClick xmlns:r="http://schemas.openxmlformats.org/officeDocument/2006/relationships" r:id="rId2"/>
          <a:extLst>
            <a:ext uri="{FF2B5EF4-FFF2-40B4-BE49-F238E27FC236}">
              <a16:creationId xmlns:a16="http://schemas.microsoft.com/office/drawing/2014/main" id="{5FCA7E74-572B-4F05-8BC0-EB7F6FB7134B}"/>
            </a:ext>
          </a:extLst>
        </xdr:cNvPr>
        <xdr:cNvSpPr txBox="1">
          <a:spLocks noChangeArrowheads="1"/>
        </xdr:cNvSpPr>
      </xdr:nvSpPr>
      <xdr:spPr bwMode="auto">
        <a:xfrm>
          <a:off x="7181850" y="1895475"/>
          <a:ext cx="86677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xdr:col>
      <xdr:colOff>19050</xdr:colOff>
      <xdr:row>53</xdr:row>
      <xdr:rowOff>171450</xdr:rowOff>
    </xdr:from>
    <xdr:to>
      <xdr:col>4</xdr:col>
      <xdr:colOff>114300</xdr:colOff>
      <xdr:row>54</xdr:row>
      <xdr:rowOff>161925</xdr:rowOff>
    </xdr:to>
    <xdr:sp macro="" textlink="">
      <xdr:nvSpPr>
        <xdr:cNvPr id="2081" name="Text Box 33">
          <a:hlinkClick xmlns:r="http://schemas.openxmlformats.org/officeDocument/2006/relationships" r:id="rId3"/>
          <a:extLst>
            <a:ext uri="{FF2B5EF4-FFF2-40B4-BE49-F238E27FC236}">
              <a16:creationId xmlns:a16="http://schemas.microsoft.com/office/drawing/2014/main" id="{5122AFA6-34ED-4762-BCA8-B4255117AACC}"/>
            </a:ext>
          </a:extLst>
        </xdr:cNvPr>
        <xdr:cNvSpPr txBox="1">
          <a:spLocks noChangeArrowheads="1"/>
        </xdr:cNvSpPr>
      </xdr:nvSpPr>
      <xdr:spPr bwMode="auto">
        <a:xfrm>
          <a:off x="247650" y="11839575"/>
          <a:ext cx="135255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15</xdr:col>
      <xdr:colOff>381000</xdr:colOff>
      <xdr:row>3</xdr:row>
      <xdr:rowOff>114300</xdr:rowOff>
    </xdr:from>
    <xdr:to>
      <xdr:col>17</xdr:col>
      <xdr:colOff>781050</xdr:colOff>
      <xdr:row>4</xdr:row>
      <xdr:rowOff>123825</xdr:rowOff>
    </xdr:to>
    <xdr:sp macro="" textlink="">
      <xdr:nvSpPr>
        <xdr:cNvPr id="2101" name="Text Box 53">
          <a:hlinkClick xmlns:r="http://schemas.openxmlformats.org/officeDocument/2006/relationships" r:id="rId4"/>
          <a:extLst>
            <a:ext uri="{FF2B5EF4-FFF2-40B4-BE49-F238E27FC236}">
              <a16:creationId xmlns:a16="http://schemas.microsoft.com/office/drawing/2014/main" id="{A1DCF31D-67A8-444E-B86A-2BE79ACFF8F5}"/>
            </a:ext>
          </a:extLst>
        </xdr:cNvPr>
        <xdr:cNvSpPr txBox="1">
          <a:spLocks noChangeArrowheads="1"/>
        </xdr:cNvSpPr>
      </xdr:nvSpPr>
      <xdr:spPr bwMode="auto">
        <a:xfrm>
          <a:off x="7181850" y="1666875"/>
          <a:ext cx="11906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Creep Calculation</a:t>
          </a:r>
        </a:p>
      </xdr:txBody>
    </xdr:sp>
    <xdr:clientData fPrintsWithSheet="0"/>
  </xdr:twoCellAnchor>
  <xdr:twoCellAnchor editAs="oneCell">
    <xdr:from>
      <xdr:col>1</xdr:col>
      <xdr:colOff>1</xdr:colOff>
      <xdr:row>1</xdr:row>
      <xdr:rowOff>0</xdr:rowOff>
    </xdr:from>
    <xdr:to>
      <xdr:col>19</xdr:col>
      <xdr:colOff>1</xdr:colOff>
      <xdr:row>2</xdr:row>
      <xdr:rowOff>97340</xdr:rowOff>
    </xdr:to>
    <xdr:pic>
      <xdr:nvPicPr>
        <xdr:cNvPr id="3" name="Picture 2">
          <a:extLst>
            <a:ext uri="{FF2B5EF4-FFF2-40B4-BE49-F238E27FC236}">
              <a16:creationId xmlns:a16="http://schemas.microsoft.com/office/drawing/2014/main" id="{F7FBC8A8-9C22-4B81-B7EE-E369B50186A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301" y="95250"/>
          <a:ext cx="8362950" cy="13641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381000</xdr:colOff>
      <xdr:row>2</xdr:row>
      <xdr:rowOff>114300</xdr:rowOff>
    </xdr:from>
    <xdr:to>
      <xdr:col>17</xdr:col>
      <xdr:colOff>457200</xdr:colOff>
      <xdr:row>3</xdr:row>
      <xdr:rowOff>104775</xdr:rowOff>
    </xdr:to>
    <xdr:sp macro="" textlink="">
      <xdr:nvSpPr>
        <xdr:cNvPr id="5" name="Text Box 27">
          <a:hlinkClick xmlns:r="http://schemas.openxmlformats.org/officeDocument/2006/relationships" r:id="rId1"/>
          <a:extLst>
            <a:ext uri="{FF2B5EF4-FFF2-40B4-BE49-F238E27FC236}">
              <a16:creationId xmlns:a16="http://schemas.microsoft.com/office/drawing/2014/main" id="{C58293C3-4691-4513-852C-99A7D8A5AE40}"/>
            </a:ext>
          </a:extLst>
        </xdr:cNvPr>
        <xdr:cNvSpPr txBox="1">
          <a:spLocks noChangeArrowheads="1"/>
        </xdr:cNvSpPr>
      </xdr:nvSpPr>
      <xdr:spPr bwMode="auto">
        <a:xfrm>
          <a:off x="7181850" y="1476375"/>
          <a:ext cx="8667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15</xdr:col>
      <xdr:colOff>381000</xdr:colOff>
      <xdr:row>4</xdr:row>
      <xdr:rowOff>152400</xdr:rowOff>
    </xdr:from>
    <xdr:to>
      <xdr:col>17</xdr:col>
      <xdr:colOff>457200</xdr:colOff>
      <xdr:row>5</xdr:row>
      <xdr:rowOff>161925</xdr:rowOff>
    </xdr:to>
    <xdr:sp macro="" textlink="">
      <xdr:nvSpPr>
        <xdr:cNvPr id="6" name="Text Box 28">
          <a:hlinkClick xmlns:r="http://schemas.openxmlformats.org/officeDocument/2006/relationships" r:id="rId2"/>
          <a:extLst>
            <a:ext uri="{FF2B5EF4-FFF2-40B4-BE49-F238E27FC236}">
              <a16:creationId xmlns:a16="http://schemas.microsoft.com/office/drawing/2014/main" id="{D23379D3-1BCE-4474-8465-C89DD1C56EFE}"/>
            </a:ext>
          </a:extLst>
        </xdr:cNvPr>
        <xdr:cNvSpPr txBox="1">
          <a:spLocks noChangeArrowheads="1"/>
        </xdr:cNvSpPr>
      </xdr:nvSpPr>
      <xdr:spPr bwMode="auto">
        <a:xfrm>
          <a:off x="7181850" y="1895475"/>
          <a:ext cx="86677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xdr:col>
      <xdr:colOff>19050</xdr:colOff>
      <xdr:row>53</xdr:row>
      <xdr:rowOff>171450</xdr:rowOff>
    </xdr:from>
    <xdr:to>
      <xdr:col>4</xdr:col>
      <xdr:colOff>114300</xdr:colOff>
      <xdr:row>54</xdr:row>
      <xdr:rowOff>161925</xdr:rowOff>
    </xdr:to>
    <xdr:sp macro="" textlink="">
      <xdr:nvSpPr>
        <xdr:cNvPr id="10" name="Text Box 33">
          <a:hlinkClick xmlns:r="http://schemas.openxmlformats.org/officeDocument/2006/relationships" r:id="rId3"/>
          <a:extLst>
            <a:ext uri="{FF2B5EF4-FFF2-40B4-BE49-F238E27FC236}">
              <a16:creationId xmlns:a16="http://schemas.microsoft.com/office/drawing/2014/main" id="{7E529896-2568-4DFD-90D7-92B2B8931554}"/>
            </a:ext>
          </a:extLst>
        </xdr:cNvPr>
        <xdr:cNvSpPr txBox="1">
          <a:spLocks noChangeArrowheads="1"/>
        </xdr:cNvSpPr>
      </xdr:nvSpPr>
      <xdr:spPr bwMode="auto">
        <a:xfrm>
          <a:off x="247650" y="11839575"/>
          <a:ext cx="135255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xdr:from>
      <xdr:col>15</xdr:col>
      <xdr:colOff>381000</xdr:colOff>
      <xdr:row>3</xdr:row>
      <xdr:rowOff>114300</xdr:rowOff>
    </xdr:from>
    <xdr:to>
      <xdr:col>17</xdr:col>
      <xdr:colOff>781050</xdr:colOff>
      <xdr:row>4</xdr:row>
      <xdr:rowOff>123825</xdr:rowOff>
    </xdr:to>
    <xdr:sp macro="" textlink="">
      <xdr:nvSpPr>
        <xdr:cNvPr id="11" name="Text Box 53">
          <a:hlinkClick xmlns:r="http://schemas.openxmlformats.org/officeDocument/2006/relationships" r:id="rId4"/>
          <a:extLst>
            <a:ext uri="{FF2B5EF4-FFF2-40B4-BE49-F238E27FC236}">
              <a16:creationId xmlns:a16="http://schemas.microsoft.com/office/drawing/2014/main" id="{F4F5B637-BCEF-4998-857A-A1354CE18A01}"/>
            </a:ext>
          </a:extLst>
        </xdr:cNvPr>
        <xdr:cNvSpPr txBox="1">
          <a:spLocks noChangeArrowheads="1"/>
        </xdr:cNvSpPr>
      </xdr:nvSpPr>
      <xdr:spPr bwMode="auto">
        <a:xfrm>
          <a:off x="7181850" y="1666875"/>
          <a:ext cx="11906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Creep Calculation</a:t>
          </a:r>
        </a:p>
      </xdr:txBody>
    </xdr:sp>
    <xdr:clientData fPrintsWithSheet="0"/>
  </xdr:twoCellAnchor>
  <xdr:twoCellAnchor editAs="oneCell">
    <xdr:from>
      <xdr:col>1</xdr:col>
      <xdr:colOff>1</xdr:colOff>
      <xdr:row>1</xdr:row>
      <xdr:rowOff>0</xdr:rowOff>
    </xdr:from>
    <xdr:to>
      <xdr:col>19</xdr:col>
      <xdr:colOff>1</xdr:colOff>
      <xdr:row>2</xdr:row>
      <xdr:rowOff>97340</xdr:rowOff>
    </xdr:to>
    <xdr:pic>
      <xdr:nvPicPr>
        <xdr:cNvPr id="4" name="Picture 3">
          <a:extLst>
            <a:ext uri="{FF2B5EF4-FFF2-40B4-BE49-F238E27FC236}">
              <a16:creationId xmlns:a16="http://schemas.microsoft.com/office/drawing/2014/main" id="{EF3616BD-0FE1-4052-9FA2-5A0D3FC77BE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301" y="95250"/>
          <a:ext cx="8362950" cy="13641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381000</xdr:colOff>
      <xdr:row>2</xdr:row>
      <xdr:rowOff>114300</xdr:rowOff>
    </xdr:from>
    <xdr:to>
      <xdr:col>18</xdr:col>
      <xdr:colOff>447675</xdr:colOff>
      <xdr:row>3</xdr:row>
      <xdr:rowOff>104775</xdr:rowOff>
    </xdr:to>
    <xdr:sp macro="" textlink="">
      <xdr:nvSpPr>
        <xdr:cNvPr id="5" name="Text Box 27">
          <a:hlinkClick xmlns:r="http://schemas.openxmlformats.org/officeDocument/2006/relationships" r:id="rId1"/>
          <a:extLst>
            <a:ext uri="{FF2B5EF4-FFF2-40B4-BE49-F238E27FC236}">
              <a16:creationId xmlns:a16="http://schemas.microsoft.com/office/drawing/2014/main" id="{BC9FEFA3-BB81-482F-ADE8-37F405411F73}"/>
            </a:ext>
          </a:extLst>
        </xdr:cNvPr>
        <xdr:cNvSpPr txBox="1">
          <a:spLocks noChangeArrowheads="1"/>
        </xdr:cNvSpPr>
      </xdr:nvSpPr>
      <xdr:spPr bwMode="auto">
        <a:xfrm>
          <a:off x="7467600" y="1476375"/>
          <a:ext cx="7334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16</xdr:col>
      <xdr:colOff>381000</xdr:colOff>
      <xdr:row>3</xdr:row>
      <xdr:rowOff>114300</xdr:rowOff>
    </xdr:from>
    <xdr:to>
      <xdr:col>18</xdr:col>
      <xdr:colOff>447675</xdr:colOff>
      <xdr:row>4</xdr:row>
      <xdr:rowOff>133350</xdr:rowOff>
    </xdr:to>
    <xdr:sp macro="" textlink="">
      <xdr:nvSpPr>
        <xdr:cNvPr id="6" name="Text Box 28">
          <a:hlinkClick xmlns:r="http://schemas.openxmlformats.org/officeDocument/2006/relationships" r:id="rId2"/>
          <a:extLst>
            <a:ext uri="{FF2B5EF4-FFF2-40B4-BE49-F238E27FC236}">
              <a16:creationId xmlns:a16="http://schemas.microsoft.com/office/drawing/2014/main" id="{5A07DFCD-C3C5-4596-9948-307A0C310E13}"/>
            </a:ext>
          </a:extLst>
        </xdr:cNvPr>
        <xdr:cNvSpPr txBox="1">
          <a:spLocks noChangeArrowheads="1"/>
        </xdr:cNvSpPr>
      </xdr:nvSpPr>
      <xdr:spPr bwMode="auto">
        <a:xfrm>
          <a:off x="7467600" y="1666875"/>
          <a:ext cx="73342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xdr:col>
      <xdr:colOff>19050</xdr:colOff>
      <xdr:row>93</xdr:row>
      <xdr:rowOff>171450</xdr:rowOff>
    </xdr:from>
    <xdr:to>
      <xdr:col>4</xdr:col>
      <xdr:colOff>114300</xdr:colOff>
      <xdr:row>94</xdr:row>
      <xdr:rowOff>161925</xdr:rowOff>
    </xdr:to>
    <xdr:sp macro="" textlink="">
      <xdr:nvSpPr>
        <xdr:cNvPr id="10" name="Text Box 33">
          <a:hlinkClick xmlns:r="http://schemas.openxmlformats.org/officeDocument/2006/relationships" r:id="rId3"/>
          <a:extLst>
            <a:ext uri="{FF2B5EF4-FFF2-40B4-BE49-F238E27FC236}">
              <a16:creationId xmlns:a16="http://schemas.microsoft.com/office/drawing/2014/main" id="{E26E9113-1250-46CB-B899-713A0FF14C3C}"/>
            </a:ext>
          </a:extLst>
        </xdr:cNvPr>
        <xdr:cNvSpPr txBox="1">
          <a:spLocks noChangeArrowheads="1"/>
        </xdr:cNvSpPr>
      </xdr:nvSpPr>
      <xdr:spPr bwMode="auto">
        <a:xfrm>
          <a:off x="123825" y="19535775"/>
          <a:ext cx="131445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editAs="oneCell">
    <xdr:from>
      <xdr:col>1</xdr:col>
      <xdr:colOff>1</xdr:colOff>
      <xdr:row>1</xdr:row>
      <xdr:rowOff>1</xdr:rowOff>
    </xdr:from>
    <xdr:to>
      <xdr:col>20</xdr:col>
      <xdr:colOff>1</xdr:colOff>
      <xdr:row>2</xdr:row>
      <xdr:rowOff>127008</xdr:rowOff>
    </xdr:to>
    <xdr:pic>
      <xdr:nvPicPr>
        <xdr:cNvPr id="3" name="Picture 2">
          <a:extLst>
            <a:ext uri="{FF2B5EF4-FFF2-40B4-BE49-F238E27FC236}">
              <a16:creationId xmlns:a16="http://schemas.microsoft.com/office/drawing/2014/main" id="{CEB71356-10C7-4D94-A7E9-2C8DDEE5986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6030" y="100854"/>
          <a:ext cx="8583706" cy="13932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18</xdr:col>
      <xdr:colOff>19050</xdr:colOff>
      <xdr:row>10</xdr:row>
      <xdr:rowOff>152400</xdr:rowOff>
    </xdr:from>
    <xdr:to>
      <xdr:col>23</xdr:col>
      <xdr:colOff>28575</xdr:colOff>
      <xdr:row>45</xdr:row>
      <xdr:rowOff>95250</xdr:rowOff>
    </xdr:to>
    <xdr:graphicFrame macro="">
      <xdr:nvGraphicFramePr>
        <xdr:cNvPr id="12615" name="Chart 2">
          <a:extLst>
            <a:ext uri="{FF2B5EF4-FFF2-40B4-BE49-F238E27FC236}">
              <a16:creationId xmlns:a16="http://schemas.microsoft.com/office/drawing/2014/main" id="{C6FC3C5D-D484-45EA-AEC4-9F74C4834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1809750</xdr:colOff>
      <xdr:row>7</xdr:row>
      <xdr:rowOff>9525</xdr:rowOff>
    </xdr:from>
    <xdr:to>
      <xdr:col>22</xdr:col>
      <xdr:colOff>2581275</xdr:colOff>
      <xdr:row>7</xdr:row>
      <xdr:rowOff>219075</xdr:rowOff>
    </xdr:to>
    <xdr:sp macro="" textlink="">
      <xdr:nvSpPr>
        <xdr:cNvPr id="12292" name="Text Box 4">
          <a:hlinkClick xmlns:r="http://schemas.openxmlformats.org/officeDocument/2006/relationships" r:id="rId2"/>
          <a:extLst>
            <a:ext uri="{FF2B5EF4-FFF2-40B4-BE49-F238E27FC236}">
              <a16:creationId xmlns:a16="http://schemas.microsoft.com/office/drawing/2014/main" id="{22B850E0-87EB-430C-8ADC-FB9A05AC4B1C}"/>
            </a:ext>
          </a:extLst>
        </xdr:cNvPr>
        <xdr:cNvSpPr txBox="1">
          <a:spLocks noChangeArrowheads="1"/>
        </xdr:cNvSpPr>
      </xdr:nvSpPr>
      <xdr:spPr bwMode="auto">
        <a:xfrm>
          <a:off x="7410450" y="1704975"/>
          <a:ext cx="7715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p>
      </xdr:txBody>
    </xdr:sp>
    <xdr:clientData fPrintsWithSheet="0"/>
  </xdr:twoCellAnchor>
  <xdr:twoCellAnchor>
    <xdr:from>
      <xdr:col>22</xdr:col>
      <xdr:colOff>1809750</xdr:colOff>
      <xdr:row>7</xdr:row>
      <xdr:rowOff>209550</xdr:rowOff>
    </xdr:from>
    <xdr:to>
      <xdr:col>22</xdr:col>
      <xdr:colOff>2590800</xdr:colOff>
      <xdr:row>9</xdr:row>
      <xdr:rowOff>133350</xdr:rowOff>
    </xdr:to>
    <xdr:sp macro="" textlink="">
      <xdr:nvSpPr>
        <xdr:cNvPr id="12293" name="Text Box 5">
          <a:hlinkClick xmlns:r="http://schemas.openxmlformats.org/officeDocument/2006/relationships" r:id="rId3"/>
          <a:extLst>
            <a:ext uri="{FF2B5EF4-FFF2-40B4-BE49-F238E27FC236}">
              <a16:creationId xmlns:a16="http://schemas.microsoft.com/office/drawing/2014/main" id="{F4114E6D-49DA-47BB-875F-CF87EFF1E7C4}"/>
            </a:ext>
          </a:extLst>
        </xdr:cNvPr>
        <xdr:cNvSpPr txBox="1">
          <a:spLocks noChangeArrowheads="1"/>
        </xdr:cNvSpPr>
      </xdr:nvSpPr>
      <xdr:spPr bwMode="auto">
        <a:xfrm>
          <a:off x="7410450" y="1905000"/>
          <a:ext cx="78105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p>
      </xdr:txBody>
    </xdr:sp>
    <xdr:clientData fPrintsWithSheet="0"/>
  </xdr:twoCellAnchor>
  <xdr:twoCellAnchor>
    <xdr:from>
      <xdr:col>22</xdr:col>
      <xdr:colOff>1809750</xdr:colOff>
      <xdr:row>6</xdr:row>
      <xdr:rowOff>0</xdr:rowOff>
    </xdr:from>
    <xdr:to>
      <xdr:col>24</xdr:col>
      <xdr:colOff>66675</xdr:colOff>
      <xdr:row>6</xdr:row>
      <xdr:rowOff>171450</xdr:rowOff>
    </xdr:to>
    <xdr:sp macro="" textlink="">
      <xdr:nvSpPr>
        <xdr:cNvPr id="12297" name="Text Box 9">
          <a:hlinkClick xmlns:r="http://schemas.openxmlformats.org/officeDocument/2006/relationships" r:id="rId4"/>
          <a:extLst>
            <a:ext uri="{FF2B5EF4-FFF2-40B4-BE49-F238E27FC236}">
              <a16:creationId xmlns:a16="http://schemas.microsoft.com/office/drawing/2014/main" id="{B57066B0-D033-46AC-B287-83560E37C6C7}"/>
            </a:ext>
          </a:extLst>
        </xdr:cNvPr>
        <xdr:cNvSpPr txBox="1">
          <a:spLocks noChangeArrowheads="1"/>
        </xdr:cNvSpPr>
      </xdr:nvSpPr>
      <xdr:spPr bwMode="auto">
        <a:xfrm>
          <a:off x="7410450" y="1504950"/>
          <a:ext cx="1323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p>
      </xdr:txBody>
    </xdr:sp>
    <xdr:clientData fPrintsWithSheet="0"/>
  </xdr:twoCellAnchor>
  <xdr:twoCellAnchor>
    <xdr:from>
      <xdr:col>3</xdr:col>
      <xdr:colOff>19050</xdr:colOff>
      <xdr:row>52</xdr:row>
      <xdr:rowOff>76200</xdr:rowOff>
    </xdr:from>
    <xdr:to>
      <xdr:col>13</xdr:col>
      <xdr:colOff>152400</xdr:colOff>
      <xdr:row>53</xdr:row>
      <xdr:rowOff>76200</xdr:rowOff>
    </xdr:to>
    <xdr:sp macro="" textlink="">
      <xdr:nvSpPr>
        <xdr:cNvPr id="12298" name="Text Box 10">
          <a:hlinkClick xmlns:r="http://schemas.openxmlformats.org/officeDocument/2006/relationships" r:id="rId5"/>
          <a:extLst>
            <a:ext uri="{FF2B5EF4-FFF2-40B4-BE49-F238E27FC236}">
              <a16:creationId xmlns:a16="http://schemas.microsoft.com/office/drawing/2014/main" id="{FA59CA49-E6D3-4C24-8E18-6AC813E43C6D}"/>
            </a:ext>
          </a:extLst>
        </xdr:cNvPr>
        <xdr:cNvSpPr txBox="1">
          <a:spLocks noChangeArrowheads="1"/>
        </xdr:cNvSpPr>
      </xdr:nvSpPr>
      <xdr:spPr bwMode="auto">
        <a:xfrm>
          <a:off x="257175" y="10248900"/>
          <a:ext cx="13335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p>
      </xdr:txBody>
    </xdr:sp>
    <xdr:clientData fPrintsWithSheet="0"/>
  </xdr:twoCellAnchor>
  <xdr:twoCellAnchor editAs="oneCell">
    <xdr:from>
      <xdr:col>19</xdr:col>
      <xdr:colOff>390525</xdr:colOff>
      <xdr:row>9</xdr:row>
      <xdr:rowOff>28575</xdr:rowOff>
    </xdr:from>
    <xdr:to>
      <xdr:col>22</xdr:col>
      <xdr:colOff>142875</xdr:colOff>
      <xdr:row>10</xdr:row>
      <xdr:rowOff>19050</xdr:rowOff>
    </xdr:to>
    <xdr:sp macro="" textlink="">
      <xdr:nvSpPr>
        <xdr:cNvPr id="12299" name="Text Box 11">
          <a:extLst>
            <a:ext uri="{FF2B5EF4-FFF2-40B4-BE49-F238E27FC236}">
              <a16:creationId xmlns:a16="http://schemas.microsoft.com/office/drawing/2014/main" id="{CDF54255-EB22-42D3-8028-BAD08322BCEF}"/>
            </a:ext>
          </a:extLst>
        </xdr:cNvPr>
        <xdr:cNvSpPr txBox="1">
          <a:spLocks noChangeArrowheads="1"/>
        </xdr:cNvSpPr>
      </xdr:nvSpPr>
      <xdr:spPr bwMode="auto">
        <a:xfrm>
          <a:off x="4000500" y="1990725"/>
          <a:ext cx="1704975" cy="1809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36576" rIns="0" bIns="0" anchor="t" upright="1"/>
        <a:lstStyle/>
        <a:p>
          <a:pPr algn="l" rtl="0">
            <a:defRPr sz="1000"/>
          </a:pPr>
          <a:r>
            <a:rPr lang="en-GB" sz="900" b="0" i="0" u="none" strike="noStrike" baseline="0">
              <a:solidFill>
                <a:srgbClr val="000000"/>
              </a:solidFill>
              <a:latin typeface="Gill Sans MT"/>
            </a:rPr>
            <a:t>Click to choose a sample</a:t>
          </a:r>
        </a:p>
      </xdr:txBody>
    </xdr:sp>
    <xdr:clientData/>
  </xdr:twoCellAnchor>
  <xdr:twoCellAnchor>
    <xdr:from>
      <xdr:col>19</xdr:col>
      <xdr:colOff>152400</xdr:colOff>
      <xdr:row>9</xdr:row>
      <xdr:rowOff>104775</xdr:rowOff>
    </xdr:from>
    <xdr:to>
      <xdr:col>19</xdr:col>
      <xdr:colOff>361950</xdr:colOff>
      <xdr:row>9</xdr:row>
      <xdr:rowOff>104775</xdr:rowOff>
    </xdr:to>
    <xdr:sp macro="" textlink="">
      <xdr:nvSpPr>
        <xdr:cNvPr id="12624" name="Line 12">
          <a:extLst>
            <a:ext uri="{FF2B5EF4-FFF2-40B4-BE49-F238E27FC236}">
              <a16:creationId xmlns:a16="http://schemas.microsoft.com/office/drawing/2014/main" id="{0B386354-01EE-42CE-8AA5-0EC59C3ACFE5}"/>
            </a:ext>
          </a:extLst>
        </xdr:cNvPr>
        <xdr:cNvSpPr>
          <a:spLocks noChangeShapeType="1"/>
        </xdr:cNvSpPr>
      </xdr:nvSpPr>
      <xdr:spPr bwMode="auto">
        <a:xfrm flipH="1">
          <a:off x="3800475" y="2066925"/>
          <a:ext cx="209550" cy="0"/>
        </a:xfrm>
        <a:prstGeom prst="line">
          <a:avLst/>
        </a:prstGeom>
        <a:noFill/>
        <a:ln w="9525">
          <a:solidFill>
            <a:srgbClr xmlns:mc="http://schemas.openxmlformats.org/markup-compatibility/2006" xmlns:a14="http://schemas.microsoft.com/office/drawing/2010/main" val="333333" mc:Ignorable="a14" a14:legacySpreadsheetColorIndex="63"/>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2</xdr:col>
      <xdr:colOff>0</xdr:colOff>
      <xdr:row>1</xdr:row>
      <xdr:rowOff>0</xdr:rowOff>
    </xdr:from>
    <xdr:to>
      <xdr:col>24</xdr:col>
      <xdr:colOff>0</xdr:colOff>
      <xdr:row>5</xdr:row>
      <xdr:rowOff>310490</xdr:rowOff>
    </xdr:to>
    <xdr:pic>
      <xdr:nvPicPr>
        <xdr:cNvPr id="3" name="Picture 2">
          <a:extLst>
            <a:ext uri="{FF2B5EF4-FFF2-40B4-BE49-F238E27FC236}">
              <a16:creationId xmlns:a16="http://schemas.microsoft.com/office/drawing/2014/main" id="{8212CF62-20B9-4792-985C-B214B61EBD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3825" y="95250"/>
          <a:ext cx="8543925" cy="138681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upportcs.megazyme.com/support/home" TargetMode="External"/><Relationship Id="rId7" Type="http://schemas.openxmlformats.org/officeDocument/2006/relationships/vmlDrawing" Target="../drawings/vmlDrawing1.v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8"/>
  <sheetViews>
    <sheetView topLeftCell="A3" zoomScaleNormal="100" workbookViewId="0">
      <selection activeCell="P6" sqref="P6"/>
    </sheetView>
  </sheetViews>
  <sheetFormatPr defaultColWidth="12.28515625" defaultRowHeight="15" x14ac:dyDescent="0.3"/>
  <cols>
    <col min="1" max="2" width="1.7109375" style="25" customWidth="1"/>
    <col min="3" max="3" width="13.85546875" style="34" customWidth="1"/>
    <col min="4" max="4" width="15.28515625" style="25" customWidth="1"/>
    <col min="5" max="6" width="8.28515625" style="25" customWidth="1"/>
    <col min="7" max="7" width="10.85546875" style="25" customWidth="1"/>
    <col min="8" max="8" width="11.140625" style="25" customWidth="1"/>
    <col min="9" max="9" width="8.28515625" style="25" customWidth="1"/>
    <col min="10" max="10" width="1.42578125" style="25" customWidth="1"/>
    <col min="11" max="11" width="9.42578125" style="25" customWidth="1"/>
    <col min="12" max="12" width="8.85546875" style="25" customWidth="1"/>
    <col min="13" max="13" width="8.28515625" style="25" customWidth="1"/>
    <col min="14" max="14" width="9.85546875" style="25" customWidth="1"/>
    <col min="15" max="15" width="6.85546875" style="25" customWidth="1"/>
    <col min="16" max="16" width="73.140625" style="25" customWidth="1"/>
    <col min="17" max="16384" width="12.28515625" style="25"/>
  </cols>
  <sheetData>
    <row r="1" spans="1:16" ht="7.7" customHeight="1" x14ac:dyDescent="0.3">
      <c r="A1" s="24"/>
      <c r="B1" s="24"/>
      <c r="C1" s="31"/>
      <c r="D1" s="24"/>
      <c r="E1" s="24"/>
      <c r="F1" s="24"/>
      <c r="G1" s="24"/>
      <c r="H1" s="24"/>
      <c r="I1" s="24"/>
      <c r="J1" s="24"/>
      <c r="K1" s="24"/>
      <c r="L1" s="24"/>
      <c r="M1" s="24"/>
      <c r="N1" s="24"/>
      <c r="O1" s="24"/>
      <c r="P1" s="24"/>
    </row>
    <row r="2" spans="1:16" ht="13.7" customHeight="1" x14ac:dyDescent="0.3">
      <c r="A2" s="24"/>
      <c r="B2" s="26"/>
      <c r="C2" s="32"/>
      <c r="D2" s="26"/>
      <c r="E2" s="26"/>
      <c r="F2" s="26"/>
      <c r="G2" s="26"/>
      <c r="H2" s="26"/>
      <c r="I2" s="26"/>
      <c r="J2" s="26"/>
      <c r="K2" s="26"/>
      <c r="L2" s="26"/>
      <c r="M2" s="26"/>
      <c r="N2" s="26"/>
      <c r="O2" s="26"/>
      <c r="P2" s="24"/>
    </row>
    <row r="3" spans="1:16" ht="27" customHeight="1" x14ac:dyDescent="0.3">
      <c r="A3" s="24"/>
      <c r="B3" s="26"/>
      <c r="C3" s="32"/>
      <c r="D3" s="27"/>
      <c r="E3" s="27"/>
      <c r="F3" s="27"/>
      <c r="G3" s="27"/>
      <c r="H3" s="27"/>
      <c r="I3" s="27"/>
      <c r="J3" s="27"/>
      <c r="K3" s="27"/>
      <c r="L3" s="27"/>
      <c r="M3" s="66"/>
      <c r="N3" s="26"/>
      <c r="O3" s="26"/>
      <c r="P3" s="24"/>
    </row>
    <row r="4" spans="1:16" ht="27" customHeight="1" x14ac:dyDescent="0.3">
      <c r="A4" s="24"/>
      <c r="B4" s="26"/>
      <c r="C4" s="32"/>
      <c r="D4" s="27"/>
      <c r="E4" s="27"/>
      <c r="F4" s="27"/>
      <c r="G4" s="27"/>
      <c r="H4" s="27"/>
      <c r="I4" s="27"/>
      <c r="J4" s="27"/>
      <c r="K4" s="27"/>
      <c r="L4" s="27"/>
      <c r="M4" s="66"/>
      <c r="N4" s="26"/>
      <c r="O4" s="26"/>
      <c r="P4" s="24"/>
    </row>
    <row r="5" spans="1:16" ht="18.2" customHeight="1" x14ac:dyDescent="0.3">
      <c r="A5" s="24"/>
      <c r="B5" s="26"/>
      <c r="C5" s="33"/>
      <c r="D5" s="46"/>
      <c r="E5" s="46"/>
      <c r="F5" s="46"/>
      <c r="G5" s="46"/>
      <c r="H5" s="46"/>
      <c r="I5" s="46"/>
      <c r="J5" s="46"/>
      <c r="K5" s="46"/>
      <c r="L5" s="46"/>
      <c r="M5" s="66"/>
      <c r="N5" s="26"/>
      <c r="O5" s="26"/>
      <c r="P5" s="24"/>
    </row>
    <row r="6" spans="1:16" ht="13.7" customHeight="1" x14ac:dyDescent="0.3">
      <c r="A6" s="24"/>
      <c r="B6" s="26"/>
      <c r="C6" s="33"/>
      <c r="D6" s="28"/>
      <c r="E6" s="28"/>
      <c r="F6" s="28"/>
      <c r="G6" s="28"/>
      <c r="H6" s="28"/>
      <c r="I6" s="28"/>
      <c r="J6" s="28"/>
      <c r="K6" s="28"/>
      <c r="L6" s="28"/>
      <c r="M6" s="66"/>
      <c r="N6" s="26"/>
      <c r="O6" s="26"/>
      <c r="P6" s="24"/>
    </row>
    <row r="7" spans="1:16" s="38" customFormat="1" ht="42.95" customHeight="1" x14ac:dyDescent="0.4">
      <c r="A7" s="24"/>
      <c r="B7" s="26"/>
      <c r="C7" s="67" t="s">
        <v>19</v>
      </c>
      <c r="D7" s="37"/>
      <c r="E7" s="37"/>
      <c r="F7" s="37"/>
      <c r="G7" s="37"/>
      <c r="H7" s="37"/>
      <c r="I7" s="37"/>
      <c r="J7" s="37"/>
      <c r="K7" s="37"/>
      <c r="L7" s="37"/>
      <c r="M7" s="66"/>
      <c r="N7" s="26"/>
      <c r="O7" s="26"/>
      <c r="P7" s="24"/>
    </row>
    <row r="8" spans="1:16" s="38" customFormat="1" ht="54" customHeight="1" x14ac:dyDescent="0.3">
      <c r="A8" s="24"/>
      <c r="B8" s="26"/>
      <c r="C8" s="166" t="s">
        <v>36</v>
      </c>
      <c r="D8" s="167"/>
      <c r="E8" s="167"/>
      <c r="F8" s="167"/>
      <c r="G8" s="167"/>
      <c r="H8" s="167"/>
      <c r="I8" s="167"/>
      <c r="J8" s="167"/>
      <c r="K8" s="167"/>
      <c r="L8" s="167"/>
      <c r="M8" s="167"/>
      <c r="N8" s="26"/>
      <c r="O8" s="26"/>
      <c r="P8" s="24"/>
    </row>
    <row r="9" spans="1:16" s="38" customFormat="1" ht="54.95" customHeight="1" x14ac:dyDescent="0.4">
      <c r="A9" s="24"/>
      <c r="B9" s="26"/>
      <c r="C9" s="67" t="s">
        <v>21</v>
      </c>
      <c r="D9" s="39"/>
      <c r="E9" s="39"/>
      <c r="F9" s="39"/>
      <c r="G9" s="39"/>
      <c r="H9" s="39"/>
      <c r="I9" s="39"/>
      <c r="J9" s="39"/>
      <c r="K9" s="39"/>
      <c r="L9" s="39"/>
      <c r="M9" s="26"/>
      <c r="N9" s="26"/>
      <c r="O9" s="26"/>
      <c r="P9" s="24"/>
    </row>
    <row r="10" spans="1:16" s="38" customFormat="1" ht="18.75" x14ac:dyDescent="0.35">
      <c r="A10" s="24"/>
      <c r="B10" s="26"/>
      <c r="C10" s="63" t="s">
        <v>26</v>
      </c>
      <c r="D10" s="39"/>
      <c r="E10" s="39"/>
      <c r="F10" s="39"/>
      <c r="G10" s="39"/>
      <c r="H10" s="39"/>
      <c r="I10" s="39"/>
      <c r="J10" s="39"/>
      <c r="K10" s="39"/>
      <c r="L10" s="39"/>
      <c r="M10" s="26"/>
      <c r="N10" s="26"/>
      <c r="O10" s="26"/>
      <c r="P10" s="24"/>
    </row>
    <row r="11" spans="1:16" s="38" customFormat="1" ht="17.25" x14ac:dyDescent="0.35">
      <c r="A11" s="24"/>
      <c r="B11" s="26"/>
      <c r="C11" s="63" t="s">
        <v>35</v>
      </c>
      <c r="D11" s="39"/>
      <c r="E11" s="39"/>
      <c r="F11" s="39"/>
      <c r="G11" s="39"/>
      <c r="H11" s="39"/>
      <c r="I11" s="39"/>
      <c r="J11" s="39"/>
      <c r="K11" s="39"/>
      <c r="L11" s="39"/>
      <c r="M11" s="26"/>
      <c r="N11" s="26"/>
      <c r="O11" s="26"/>
      <c r="P11" s="24"/>
    </row>
    <row r="12" spans="1:16" s="38" customFormat="1" x14ac:dyDescent="0.3">
      <c r="A12" s="24"/>
      <c r="B12" s="26"/>
      <c r="C12" s="32"/>
      <c r="D12" s="39"/>
      <c r="E12" s="39"/>
      <c r="F12" s="39"/>
      <c r="G12" s="39"/>
      <c r="H12" s="39"/>
      <c r="I12" s="39"/>
      <c r="J12" s="39"/>
      <c r="K12" s="39"/>
      <c r="L12" s="39"/>
      <c r="M12" s="26"/>
      <c r="N12" s="26"/>
      <c r="O12" s="26"/>
      <c r="P12" s="24"/>
    </row>
    <row r="13" spans="1:16" s="38" customFormat="1" ht="45.95" customHeight="1" x14ac:dyDescent="0.3">
      <c r="A13" s="24"/>
      <c r="B13" s="26"/>
      <c r="C13" s="32"/>
      <c r="D13" s="39"/>
      <c r="E13" s="39"/>
      <c r="F13" s="39"/>
      <c r="G13" s="39"/>
      <c r="H13" s="39"/>
      <c r="I13" s="39"/>
      <c r="J13" s="39"/>
      <c r="K13" s="39"/>
      <c r="L13" s="39"/>
      <c r="M13" s="26"/>
      <c r="N13" s="26"/>
      <c r="O13" s="26"/>
      <c r="P13" s="24"/>
    </row>
    <row r="14" spans="1:16" s="35" customFormat="1" x14ac:dyDescent="0.3">
      <c r="A14" s="24"/>
      <c r="B14" s="26"/>
      <c r="C14" s="32"/>
      <c r="D14" s="65" t="s">
        <v>14</v>
      </c>
      <c r="E14" s="68"/>
      <c r="F14" s="69"/>
      <c r="G14" s="70"/>
      <c r="H14" s="39"/>
      <c r="I14" s="39"/>
      <c r="J14" s="39"/>
      <c r="K14" s="39"/>
      <c r="L14" s="39"/>
      <c r="M14" s="26"/>
      <c r="N14" s="26"/>
      <c r="O14" s="26"/>
      <c r="P14" s="24"/>
    </row>
    <row r="15" spans="1:16" s="35" customFormat="1" ht="24.2" customHeight="1" x14ac:dyDescent="0.3">
      <c r="A15" s="24"/>
      <c r="B15" s="26"/>
      <c r="C15" s="32"/>
      <c r="D15" s="25"/>
      <c r="E15" s="71" t="s">
        <v>15</v>
      </c>
      <c r="F15" s="25"/>
      <c r="G15" s="26"/>
      <c r="H15" s="26"/>
      <c r="I15" s="26"/>
      <c r="J15" s="26"/>
      <c r="K15" s="26"/>
      <c r="L15" s="26"/>
      <c r="M15" s="26"/>
      <c r="N15" s="26"/>
      <c r="O15" s="26"/>
      <c r="P15" s="24"/>
    </row>
    <row r="16" spans="1:16" s="35" customFormat="1" ht="19.5" x14ac:dyDescent="0.4">
      <c r="A16" s="24"/>
      <c r="B16" s="26"/>
      <c r="C16" s="32"/>
      <c r="D16" s="28"/>
      <c r="E16" s="72" t="s">
        <v>12</v>
      </c>
      <c r="F16" s="72" t="s">
        <v>13</v>
      </c>
      <c r="G16" s="28"/>
      <c r="H16" s="28"/>
      <c r="I16" s="28"/>
      <c r="J16" s="26"/>
      <c r="K16" s="26"/>
      <c r="L16" s="26"/>
      <c r="M16" s="26"/>
      <c r="N16" s="26"/>
      <c r="O16" s="26"/>
      <c r="P16" s="24"/>
    </row>
    <row r="17" spans="1:16" s="38" customFormat="1" x14ac:dyDescent="0.3">
      <c r="A17" s="24"/>
      <c r="B17" s="26"/>
      <c r="C17" s="32"/>
      <c r="D17" s="28">
        <v>1</v>
      </c>
      <c r="E17" s="73"/>
      <c r="F17" s="73"/>
      <c r="G17" s="28"/>
      <c r="H17" s="28"/>
      <c r="I17" s="28"/>
      <c r="J17" s="26"/>
      <c r="K17" s="26"/>
      <c r="L17" s="26"/>
      <c r="M17" s="26"/>
      <c r="N17" s="26"/>
      <c r="O17" s="26"/>
      <c r="P17" s="24"/>
    </row>
    <row r="18" spans="1:16" s="38" customFormat="1" x14ac:dyDescent="0.3">
      <c r="A18" s="24"/>
      <c r="B18" s="26"/>
      <c r="C18" s="32"/>
      <c r="D18" s="28">
        <v>2</v>
      </c>
      <c r="E18" s="73"/>
      <c r="F18" s="73"/>
      <c r="G18" s="28"/>
      <c r="H18" s="28"/>
      <c r="I18" s="28"/>
      <c r="J18" s="26"/>
      <c r="K18" s="26"/>
      <c r="L18" s="26"/>
      <c r="M18" s="26"/>
      <c r="N18" s="26"/>
      <c r="O18" s="26"/>
      <c r="P18" s="24"/>
    </row>
    <row r="19" spans="1:16" s="38" customFormat="1" x14ac:dyDescent="0.3">
      <c r="A19" s="24"/>
      <c r="B19" s="26"/>
      <c r="C19" s="32"/>
      <c r="D19" s="26"/>
      <c r="E19" s="26"/>
      <c r="F19" s="26"/>
      <c r="G19" s="26"/>
      <c r="H19" s="26"/>
      <c r="I19" s="26"/>
      <c r="J19" s="28"/>
      <c r="K19" s="28"/>
      <c r="L19" s="28"/>
      <c r="M19" s="26"/>
      <c r="N19" s="26"/>
      <c r="O19" s="26"/>
      <c r="P19" s="24"/>
    </row>
    <row r="20" spans="1:16" s="38" customFormat="1" x14ac:dyDescent="0.3">
      <c r="A20" s="24"/>
      <c r="B20" s="26"/>
      <c r="C20" s="32"/>
      <c r="D20" s="26"/>
      <c r="E20" s="71" t="s">
        <v>16</v>
      </c>
      <c r="F20" s="26"/>
      <c r="G20" s="26"/>
      <c r="H20" s="26"/>
      <c r="I20" s="26"/>
      <c r="J20" s="26"/>
      <c r="K20" s="71" t="s">
        <v>1</v>
      </c>
      <c r="L20" s="74"/>
      <c r="M20" s="26"/>
      <c r="N20" s="26"/>
      <c r="O20" s="26"/>
      <c r="P20" s="24"/>
    </row>
    <row r="21" spans="1:16" s="38" customFormat="1" ht="60" x14ac:dyDescent="0.3">
      <c r="A21" s="24"/>
      <c r="B21" s="26"/>
      <c r="C21" s="32"/>
      <c r="D21" s="29" t="s">
        <v>0</v>
      </c>
      <c r="E21" s="75" t="s">
        <v>12</v>
      </c>
      <c r="F21" s="75" t="s">
        <v>13</v>
      </c>
      <c r="G21" s="75" t="s">
        <v>34</v>
      </c>
      <c r="H21" s="30" t="s">
        <v>17</v>
      </c>
      <c r="I21" s="30" t="s">
        <v>18</v>
      </c>
      <c r="J21" s="76"/>
      <c r="K21" s="30" t="s">
        <v>37</v>
      </c>
      <c r="L21" s="30" t="s">
        <v>38</v>
      </c>
      <c r="M21" s="30" t="s">
        <v>2</v>
      </c>
      <c r="N21" s="30" t="s">
        <v>39</v>
      </c>
      <c r="O21" s="26"/>
      <c r="P21" s="24"/>
    </row>
    <row r="22" spans="1:16" s="38" customFormat="1" x14ac:dyDescent="0.3">
      <c r="A22" s="24"/>
      <c r="B22" s="26"/>
      <c r="C22" s="32"/>
      <c r="D22" s="77"/>
      <c r="E22" s="73"/>
      <c r="F22" s="73"/>
      <c r="G22" s="50"/>
      <c r="H22" s="78">
        <v>0.1</v>
      </c>
      <c r="I22" s="77">
        <v>1</v>
      </c>
      <c r="J22" s="26"/>
      <c r="K22" s="50" t="s">
        <v>20</v>
      </c>
      <c r="L22" s="79"/>
      <c r="M22" s="80"/>
      <c r="N22" s="79" t="s">
        <v>20</v>
      </c>
      <c r="O22" s="26"/>
      <c r="P22" s="24"/>
    </row>
    <row r="23" spans="1:16" s="38" customFormat="1" x14ac:dyDescent="0.3">
      <c r="A23" s="24"/>
      <c r="B23" s="26"/>
      <c r="C23" s="32"/>
      <c r="D23" s="77"/>
      <c r="E23" s="73"/>
      <c r="F23" s="73"/>
      <c r="G23" s="50"/>
      <c r="H23" s="78">
        <v>0.1</v>
      </c>
      <c r="I23" s="77">
        <v>1</v>
      </c>
      <c r="J23" s="26"/>
      <c r="K23" s="50" t="s">
        <v>20</v>
      </c>
      <c r="L23" s="79"/>
      <c r="M23" s="80"/>
      <c r="N23" s="79" t="s">
        <v>20</v>
      </c>
      <c r="O23" s="26"/>
      <c r="P23" s="24"/>
    </row>
    <row r="24" spans="1:16" s="38" customFormat="1" x14ac:dyDescent="0.3">
      <c r="A24" s="24"/>
      <c r="B24" s="26"/>
      <c r="C24" s="32"/>
      <c r="D24" s="77"/>
      <c r="E24" s="73"/>
      <c r="F24" s="73"/>
      <c r="G24" s="50"/>
      <c r="H24" s="78">
        <v>0.1</v>
      </c>
      <c r="I24" s="77">
        <v>1</v>
      </c>
      <c r="J24" s="26"/>
      <c r="K24" s="50" t="s">
        <v>20</v>
      </c>
      <c r="L24" s="79"/>
      <c r="M24" s="80"/>
      <c r="N24" s="79" t="s">
        <v>20</v>
      </c>
      <c r="O24" s="26"/>
      <c r="P24" s="24"/>
    </row>
    <row r="25" spans="1:16" s="38" customFormat="1" x14ac:dyDescent="0.3">
      <c r="A25" s="24"/>
      <c r="B25" s="26"/>
      <c r="C25" s="32"/>
      <c r="D25" s="40"/>
      <c r="E25" s="40"/>
      <c r="F25" s="40"/>
      <c r="G25" s="40"/>
      <c r="H25" s="40"/>
      <c r="I25" s="40"/>
      <c r="J25" s="40"/>
      <c r="K25" s="40"/>
      <c r="L25" s="40"/>
      <c r="M25" s="26"/>
      <c r="N25" s="26"/>
      <c r="O25" s="26"/>
      <c r="P25" s="24"/>
    </row>
    <row r="26" spans="1:16" s="38" customFormat="1" x14ac:dyDescent="0.3">
      <c r="A26" s="24"/>
      <c r="B26" s="26"/>
      <c r="C26" s="32"/>
      <c r="D26" s="40"/>
      <c r="E26" s="40"/>
      <c r="F26" s="40"/>
      <c r="G26" s="40"/>
      <c r="H26" s="40"/>
      <c r="I26" s="40"/>
      <c r="J26" s="40"/>
      <c r="K26" s="40"/>
      <c r="L26" s="40"/>
      <c r="M26" s="26"/>
      <c r="N26" s="26"/>
      <c r="O26" s="26"/>
      <c r="P26" s="24"/>
    </row>
    <row r="27" spans="1:16" s="38" customFormat="1" x14ac:dyDescent="0.3">
      <c r="A27" s="24"/>
      <c r="B27" s="26"/>
      <c r="C27" s="32"/>
      <c r="D27" s="40"/>
      <c r="E27" s="40"/>
      <c r="F27" s="40"/>
      <c r="G27" s="40"/>
      <c r="H27" s="40"/>
      <c r="I27" s="40"/>
      <c r="J27" s="40"/>
      <c r="K27" s="40"/>
      <c r="L27" s="40"/>
      <c r="M27" s="26"/>
      <c r="N27" s="26"/>
      <c r="O27" s="26"/>
      <c r="P27" s="24"/>
    </row>
    <row r="28" spans="1:16" s="38" customFormat="1" x14ac:dyDescent="0.3">
      <c r="A28" s="24"/>
      <c r="B28" s="26"/>
      <c r="C28" s="32"/>
      <c r="D28" s="40"/>
      <c r="E28" s="40"/>
      <c r="F28" s="40"/>
      <c r="G28" s="40"/>
      <c r="H28" s="40"/>
      <c r="I28" s="40"/>
      <c r="J28" s="40"/>
      <c r="K28" s="40"/>
      <c r="L28" s="40"/>
      <c r="M28" s="26"/>
      <c r="N28" s="26"/>
      <c r="O28" s="26"/>
      <c r="P28" s="24"/>
    </row>
    <row r="29" spans="1:16" s="38" customFormat="1" x14ac:dyDescent="0.3">
      <c r="A29" s="24"/>
      <c r="B29" s="26"/>
      <c r="C29" s="32"/>
      <c r="D29" s="40"/>
      <c r="E29" s="40"/>
      <c r="F29" s="40"/>
      <c r="G29" s="40"/>
      <c r="H29" s="40"/>
      <c r="I29" s="40"/>
      <c r="J29" s="40"/>
      <c r="K29" s="40"/>
      <c r="L29" s="40"/>
      <c r="M29" s="26"/>
      <c r="N29" s="26"/>
      <c r="O29" s="26"/>
      <c r="P29" s="24"/>
    </row>
    <row r="30" spans="1:16" s="38" customFormat="1" x14ac:dyDescent="0.3">
      <c r="A30" s="24"/>
      <c r="B30" s="26"/>
      <c r="C30" s="32"/>
      <c r="D30" s="40"/>
      <c r="E30" s="40"/>
      <c r="F30" s="40"/>
      <c r="G30" s="40"/>
      <c r="H30" s="40"/>
      <c r="I30" s="40"/>
      <c r="J30" s="40"/>
      <c r="K30" s="40"/>
      <c r="L30" s="40"/>
      <c r="M30" s="26"/>
      <c r="N30" s="26"/>
      <c r="O30" s="26"/>
      <c r="P30" s="24"/>
    </row>
    <row r="31" spans="1:16" s="38" customFormat="1" x14ac:dyDescent="0.3">
      <c r="A31" s="24"/>
      <c r="B31" s="26"/>
      <c r="C31" s="32"/>
      <c r="D31" s="40"/>
      <c r="E31" s="40"/>
      <c r="F31" s="40"/>
      <c r="G31" s="40"/>
      <c r="H31" s="40"/>
      <c r="I31" s="40"/>
      <c r="J31" s="40"/>
      <c r="K31" s="40"/>
      <c r="L31" s="40"/>
      <c r="M31" s="26"/>
      <c r="N31" s="26"/>
      <c r="O31" s="26"/>
      <c r="P31" s="24"/>
    </row>
    <row r="32" spans="1:16" s="38" customFormat="1" x14ac:dyDescent="0.3">
      <c r="A32" s="24"/>
      <c r="B32" s="26"/>
      <c r="C32" s="32"/>
      <c r="D32" s="40"/>
      <c r="E32" s="40"/>
      <c r="F32" s="40"/>
      <c r="G32" s="40"/>
      <c r="H32" s="40"/>
      <c r="I32" s="40"/>
      <c r="J32" s="40"/>
      <c r="K32" s="40"/>
      <c r="L32" s="40"/>
      <c r="M32" s="26"/>
      <c r="N32" s="26"/>
      <c r="O32" s="26"/>
      <c r="P32" s="24"/>
    </row>
    <row r="33" spans="1:16" s="38" customFormat="1" x14ac:dyDescent="0.3">
      <c r="A33" s="24"/>
      <c r="B33" s="26"/>
      <c r="C33" s="32"/>
      <c r="D33" s="40"/>
      <c r="E33" s="40"/>
      <c r="F33" s="40"/>
      <c r="G33" s="40"/>
      <c r="H33" s="40"/>
      <c r="I33" s="40"/>
      <c r="J33" s="40"/>
      <c r="K33" s="40"/>
      <c r="L33" s="40"/>
      <c r="M33" s="26"/>
      <c r="N33" s="26"/>
      <c r="O33" s="26"/>
      <c r="P33" s="24"/>
    </row>
    <row r="34" spans="1:16" s="38" customFormat="1" x14ac:dyDescent="0.3">
      <c r="A34" s="24"/>
      <c r="B34" s="26"/>
      <c r="C34" s="32"/>
      <c r="D34" s="40"/>
      <c r="E34" s="40"/>
      <c r="F34" s="40"/>
      <c r="G34" s="40"/>
      <c r="H34" s="40"/>
      <c r="I34" s="40"/>
      <c r="J34" s="40"/>
      <c r="K34" s="40"/>
      <c r="L34" s="40"/>
      <c r="M34" s="26"/>
      <c r="N34" s="26"/>
      <c r="O34" s="26"/>
      <c r="P34" s="24"/>
    </row>
    <row r="35" spans="1:16" s="38" customFormat="1" x14ac:dyDescent="0.3">
      <c r="A35" s="24"/>
      <c r="B35" s="26"/>
      <c r="C35" s="32"/>
      <c r="D35" s="40"/>
      <c r="E35" s="40"/>
      <c r="F35" s="40"/>
      <c r="G35" s="40"/>
      <c r="H35" s="40" t="s">
        <v>22</v>
      </c>
      <c r="I35" s="40"/>
      <c r="J35" s="40"/>
      <c r="K35" s="40"/>
      <c r="L35" s="40"/>
      <c r="M35" s="26"/>
      <c r="N35" s="26"/>
      <c r="O35" s="26"/>
      <c r="P35" s="24"/>
    </row>
    <row r="36" spans="1:16" s="38" customFormat="1" ht="159.6" customHeight="1" x14ac:dyDescent="0.3">
      <c r="A36" s="24"/>
      <c r="B36" s="26"/>
      <c r="C36" s="32"/>
      <c r="D36" s="40"/>
      <c r="E36" s="40"/>
      <c r="F36" s="40"/>
      <c r="G36" s="40"/>
      <c r="H36" s="40"/>
      <c r="I36" s="40"/>
      <c r="J36" s="40"/>
      <c r="K36" s="40"/>
      <c r="L36" s="40"/>
      <c r="M36" s="26"/>
      <c r="N36" s="26"/>
      <c r="O36" s="26"/>
      <c r="P36" s="24"/>
    </row>
    <row r="37" spans="1:16" s="38" customFormat="1" ht="16.7" customHeight="1" x14ac:dyDescent="0.4">
      <c r="A37" s="24"/>
      <c r="B37" s="26"/>
      <c r="C37" s="81" t="s">
        <v>6</v>
      </c>
      <c r="D37" s="57"/>
      <c r="E37" s="57"/>
      <c r="F37" s="57"/>
      <c r="G37" s="57"/>
      <c r="H37" s="57"/>
      <c r="I37" s="57"/>
      <c r="J37" s="57"/>
      <c r="K37" s="57"/>
      <c r="L37" s="57"/>
      <c r="M37" s="58"/>
      <c r="N37" s="26"/>
      <c r="O37" s="26"/>
      <c r="P37" s="24"/>
    </row>
    <row r="38" spans="1:16" s="42" customFormat="1" ht="24.95" customHeight="1" x14ac:dyDescent="0.35">
      <c r="A38" s="41"/>
      <c r="B38" s="44"/>
      <c r="C38" s="82" t="s">
        <v>7</v>
      </c>
      <c r="D38" s="60"/>
      <c r="E38" s="60"/>
      <c r="F38" s="60"/>
      <c r="G38" s="60"/>
      <c r="I38" s="60"/>
      <c r="J38" s="60"/>
      <c r="K38" s="60"/>
      <c r="L38" s="60"/>
      <c r="M38" s="59"/>
      <c r="N38" s="44"/>
      <c r="O38" s="44"/>
      <c r="P38" s="41"/>
    </row>
    <row r="39" spans="1:16" s="43" customFormat="1" ht="26.25" customHeight="1" x14ac:dyDescent="0.35">
      <c r="A39" s="41"/>
      <c r="B39" s="44"/>
      <c r="C39" s="168" t="s">
        <v>8</v>
      </c>
      <c r="D39" s="169"/>
      <c r="E39" s="170"/>
      <c r="F39" s="170"/>
      <c r="G39" s="84"/>
      <c r="H39" s="60"/>
      <c r="I39" s="84"/>
      <c r="J39" s="84"/>
      <c r="K39" s="84"/>
      <c r="L39" s="84"/>
      <c r="M39" s="60"/>
      <c r="N39" s="45"/>
      <c r="O39" s="45"/>
      <c r="P39" s="41"/>
    </row>
    <row r="40" spans="1:16" s="43" customFormat="1" ht="36" customHeight="1" x14ac:dyDescent="0.3">
      <c r="A40" s="41"/>
      <c r="B40" s="44"/>
      <c r="C40" s="169"/>
      <c r="D40" s="169"/>
      <c r="E40" s="170"/>
      <c r="F40" s="170"/>
      <c r="G40" s="84"/>
      <c r="H40" s="85" t="s">
        <v>9</v>
      </c>
      <c r="I40" s="84"/>
      <c r="J40" s="84"/>
      <c r="K40" s="84"/>
      <c r="L40" s="84"/>
      <c r="M40" s="85"/>
      <c r="N40" s="45"/>
      <c r="O40" s="45"/>
      <c r="P40" s="41"/>
    </row>
    <row r="41" spans="1:16" s="43" customFormat="1" ht="30.95" customHeight="1" x14ac:dyDescent="0.35">
      <c r="A41" s="41"/>
      <c r="B41" s="44"/>
      <c r="C41" s="61" t="s">
        <v>3</v>
      </c>
      <c r="D41" s="61"/>
      <c r="E41" s="61"/>
      <c r="F41" s="61"/>
      <c r="G41" s="61"/>
      <c r="H41" s="86"/>
      <c r="I41" s="61"/>
      <c r="J41" s="61"/>
      <c r="K41" s="61"/>
      <c r="L41" s="61"/>
      <c r="M41" s="86"/>
      <c r="N41" s="45"/>
      <c r="O41" s="45"/>
      <c r="P41" s="41"/>
    </row>
    <row r="42" spans="1:16" s="43" customFormat="1" ht="16.7" customHeight="1" x14ac:dyDescent="0.35">
      <c r="A42" s="41"/>
      <c r="B42" s="44"/>
      <c r="C42" s="62" t="s">
        <v>10</v>
      </c>
      <c r="D42" s="61"/>
      <c r="E42" s="61"/>
      <c r="F42" s="61"/>
      <c r="G42" s="61"/>
      <c r="H42" s="85" t="s">
        <v>49</v>
      </c>
      <c r="I42" s="61"/>
      <c r="J42" s="61"/>
      <c r="K42" s="61"/>
      <c r="L42" s="61"/>
      <c r="M42" s="85"/>
      <c r="N42" s="45"/>
      <c r="O42" s="45"/>
      <c r="P42" s="41"/>
    </row>
    <row r="43" spans="1:16" s="43" customFormat="1" ht="16.7" customHeight="1" x14ac:dyDescent="0.35">
      <c r="A43" s="41"/>
      <c r="B43" s="44"/>
      <c r="C43" s="87" t="s">
        <v>11</v>
      </c>
      <c r="D43" s="61"/>
      <c r="E43" s="61"/>
      <c r="F43" s="61"/>
      <c r="G43" s="61"/>
      <c r="H43" s="85" t="s">
        <v>50</v>
      </c>
      <c r="I43" s="61"/>
      <c r="J43" s="61"/>
      <c r="K43" s="61"/>
      <c r="L43" s="61"/>
      <c r="M43" s="85"/>
      <c r="N43" s="45"/>
      <c r="O43" s="45"/>
      <c r="P43" s="41"/>
    </row>
    <row r="44" spans="1:16" ht="16.7" customHeight="1" x14ac:dyDescent="0.35">
      <c r="A44" s="41"/>
      <c r="B44" s="44"/>
      <c r="C44" s="87" t="s">
        <v>4</v>
      </c>
      <c r="D44" s="63"/>
      <c r="E44" s="63"/>
      <c r="F44" s="63"/>
      <c r="G44" s="63"/>
      <c r="H44" s="85" t="s">
        <v>5</v>
      </c>
      <c r="I44" s="63"/>
      <c r="J44" s="63"/>
      <c r="K44" s="63"/>
      <c r="L44" s="63"/>
      <c r="M44" s="85"/>
      <c r="N44" s="45"/>
      <c r="O44" s="45"/>
      <c r="P44" s="41"/>
    </row>
    <row r="45" spans="1:16" ht="16.7" customHeight="1" x14ac:dyDescent="0.35">
      <c r="A45" s="41"/>
      <c r="B45" s="44"/>
      <c r="C45" s="87"/>
      <c r="D45" s="63"/>
      <c r="E45" s="63"/>
      <c r="F45" s="63"/>
      <c r="G45" s="63"/>
      <c r="I45" s="63"/>
      <c r="J45" s="63"/>
      <c r="K45" s="63"/>
      <c r="L45" s="63"/>
      <c r="M45" s="60"/>
      <c r="N45"/>
      <c r="O45" s="45"/>
      <c r="P45" s="41"/>
    </row>
    <row r="46" spans="1:16" ht="16.7" customHeight="1" x14ac:dyDescent="0.35">
      <c r="A46" s="41"/>
      <c r="B46" s="44"/>
      <c r="C46" s="87"/>
      <c r="D46" s="63"/>
      <c r="E46" s="63"/>
      <c r="F46" s="63"/>
      <c r="G46" s="63"/>
      <c r="H46" s="63"/>
      <c r="I46" s="63"/>
      <c r="J46" s="63"/>
      <c r="K46" s="63"/>
      <c r="L46" s="63"/>
      <c r="M46" s="88"/>
      <c r="N46" s="87" t="s">
        <v>51</v>
      </c>
      <c r="O46" s="45"/>
      <c r="P46" s="41"/>
    </row>
    <row r="47" spans="1:16" s="42" customFormat="1" ht="9.1999999999999993" customHeight="1" x14ac:dyDescent="0.35">
      <c r="A47" s="41"/>
      <c r="B47" s="44"/>
      <c r="C47" s="64"/>
      <c r="D47" s="64"/>
      <c r="E47" s="64"/>
      <c r="F47" s="64"/>
      <c r="G47" s="64"/>
      <c r="H47" s="64"/>
      <c r="I47" s="64"/>
      <c r="J47" s="64"/>
      <c r="K47" s="64"/>
      <c r="L47" s="64"/>
      <c r="M47" s="83"/>
      <c r="N47" s="44"/>
      <c r="O47" s="44"/>
      <c r="P47" s="41"/>
    </row>
    <row r="48" spans="1:16" s="42" customFormat="1" ht="399.95" customHeight="1" x14ac:dyDescent="0.3">
      <c r="A48" s="41"/>
      <c r="B48" s="41"/>
      <c r="C48" s="41"/>
      <c r="D48" s="41"/>
      <c r="E48" s="41"/>
      <c r="F48" s="41"/>
      <c r="G48" s="41"/>
      <c r="H48" s="41"/>
      <c r="I48" s="41"/>
      <c r="J48" s="41"/>
      <c r="K48" s="41"/>
      <c r="L48" s="41"/>
      <c r="M48" s="41"/>
      <c r="N48" s="41"/>
      <c r="O48" s="41"/>
      <c r="P48" s="41"/>
    </row>
  </sheetData>
  <sheetProtection password="8E71" sheet="1" objects="1" scenarios="1"/>
  <mergeCells count="2">
    <mergeCell ref="C8:M8"/>
    <mergeCell ref="C39:F40"/>
  </mergeCells>
  <phoneticPr fontId="0" type="noConversion"/>
  <dataValidations count="3">
    <dataValidation allowBlank="1" sqref="M5:M7 M1:M2 A1:B1048576 D1:L7 C1:C37 C48:L65536 C41 M41 M47:M65536 H25:H37 C43:C46 E9:G13 H41 D9:D14 H9:L14 M9:M19 P1:IV1048576 N1:O19 D41:G46 I41:L46 H46 D25:G38 I25:M38 O25:O65536 N25:N44 N46:N65536"/>
    <dataValidation type="decimal" errorStyle="warning" allowBlank="1" showErrorMessage="1" error="Please enter numeric values only." sqref="H17:H18">
      <formula1>0</formula1>
      <formula2>100</formula2>
    </dataValidation>
    <dataValidation type="decimal" allowBlank="1" showErrorMessage="1" error="Enter numeric values only" sqref="M22:M24 E17:F18 E14:G14 E22:J24">
      <formula1>0</formula1>
      <formula2>10000</formula2>
    </dataValidation>
  </dataValidations>
  <hyperlinks>
    <hyperlink ref="H44" r:id="rId1" display="mailto:info@megazyme.com"/>
    <hyperlink ref="H40" r:id="rId2" display="http://www.megazyme.com/"/>
    <hyperlink ref="H43" r:id="rId3"/>
    <hyperlink ref="H42" r:id="rId4"/>
  </hyperlinks>
  <pageMargins left="0.59055118110236227" right="0.59055118110236227" top="0.59055118110236227" bottom="0.98425196850393704" header="0.51181102362204722" footer="0.51181102362204722"/>
  <pageSetup paperSize="9" scale="87" orientation="landscape" horizontalDpi="360" verticalDpi="360" r:id="rId5"/>
  <headerFooter alignWithMargins="0">
    <oddFooter>&amp;LPrinted on &amp;D, Page &amp;P of &amp;N</oddFooter>
  </headerFooter>
  <rowBreaks count="2" manualBreakCount="2">
    <brk id="22" min="1" max="15" man="1"/>
    <brk id="46" min="1" max="15" man="1"/>
  </rowBreaks>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zoomScaleNormal="100" workbookViewId="0">
      <selection activeCell="L7" sqref="L7"/>
    </sheetView>
  </sheetViews>
  <sheetFormatPr defaultColWidth="12.28515625" defaultRowHeight="15" x14ac:dyDescent="0.3"/>
  <cols>
    <col min="1" max="2" width="1.7109375" style="2" customWidth="1"/>
    <col min="3" max="3" width="4" style="2" customWidth="1"/>
    <col min="4" max="4" width="14.85546875" style="2" customWidth="1"/>
    <col min="5" max="6" width="10.85546875" style="2" customWidth="1"/>
    <col min="7" max="7" width="10.85546875" style="25" customWidth="1"/>
    <col min="8" max="9" width="10.85546875" style="2" customWidth="1"/>
    <col min="10" max="10" width="1.85546875" style="2" customWidth="1"/>
    <col min="11" max="11" width="10.42578125" style="2" hidden="1" customWidth="1"/>
    <col min="12" max="12" width="10.85546875" style="2" customWidth="1"/>
    <col min="13" max="13" width="10.85546875" style="2" hidden="1" customWidth="1"/>
    <col min="14" max="14" width="10.85546875" style="2" customWidth="1"/>
    <col min="15" max="15" width="1.85546875" style="2" customWidth="1"/>
    <col min="16" max="16" width="11.85546875" style="2" customWidth="1"/>
    <col min="17" max="17" width="9.85546875" style="2" hidden="1" customWidth="1"/>
    <col min="18" max="18" width="11.85546875" style="2" customWidth="1"/>
    <col min="19" max="19" width="1.42578125" style="2" customWidth="1"/>
    <col min="20" max="20" width="200.7109375" style="2" customWidth="1"/>
    <col min="21" max="16384" width="12.28515625" style="2"/>
  </cols>
  <sheetData>
    <row r="1" spans="1:20" ht="7.7" customHeight="1" x14ac:dyDescent="0.3">
      <c r="A1" s="9"/>
      <c r="B1" s="9"/>
      <c r="C1" s="9"/>
      <c r="D1" s="9"/>
      <c r="E1" s="9"/>
      <c r="F1" s="9"/>
      <c r="G1" s="24"/>
      <c r="H1" s="9"/>
      <c r="I1" s="9"/>
      <c r="J1" s="8"/>
      <c r="K1" s="8"/>
      <c r="L1" s="8"/>
      <c r="M1" s="8"/>
      <c r="N1" s="8"/>
      <c r="O1" s="8"/>
      <c r="P1" s="8"/>
      <c r="Q1" s="8"/>
      <c r="R1" s="8"/>
      <c r="S1" s="8"/>
      <c r="T1" s="8"/>
    </row>
    <row r="2" spans="1:20" ht="99.95" customHeight="1" x14ac:dyDescent="0.3">
      <c r="A2" s="9"/>
      <c r="B2" s="5"/>
      <c r="C2" s="5"/>
      <c r="D2" s="5"/>
      <c r="E2" s="5"/>
      <c r="F2" s="5"/>
      <c r="G2" s="26"/>
      <c r="H2" s="5"/>
      <c r="I2" s="5"/>
      <c r="J2" s="5"/>
      <c r="K2" s="5"/>
      <c r="L2" s="5"/>
      <c r="M2" s="5"/>
      <c r="N2" s="5"/>
      <c r="O2" s="5"/>
      <c r="P2" s="5"/>
      <c r="Q2" s="5"/>
      <c r="R2" s="5"/>
      <c r="S2" s="5"/>
      <c r="T2" s="8"/>
    </row>
    <row r="3" spans="1:20" ht="15" customHeight="1" x14ac:dyDescent="0.3">
      <c r="A3" s="9"/>
      <c r="B3" s="5"/>
      <c r="C3" s="5"/>
      <c r="D3" s="5"/>
      <c r="E3" s="5"/>
      <c r="F3" s="5"/>
      <c r="G3" s="26"/>
      <c r="H3" s="5"/>
      <c r="I3" s="5"/>
      <c r="J3" s="5"/>
      <c r="K3" s="5"/>
      <c r="L3" s="5"/>
      <c r="M3" s="5"/>
      <c r="N3" s="5"/>
      <c r="O3" s="5"/>
      <c r="P3" s="5"/>
      <c r="Q3" s="5"/>
      <c r="R3" s="5"/>
      <c r="S3" s="5"/>
      <c r="T3" s="8"/>
    </row>
    <row r="4" spans="1:20" x14ac:dyDescent="0.3">
      <c r="A4" s="9"/>
      <c r="B4" s="5"/>
      <c r="C4" s="6"/>
      <c r="D4" s="6" t="s">
        <v>14</v>
      </c>
      <c r="E4" s="171"/>
      <c r="F4" s="172"/>
      <c r="G4" s="26"/>
      <c r="H4" s="5"/>
      <c r="I4" s="5"/>
      <c r="J4" s="5"/>
      <c r="K4" s="5"/>
      <c r="L4" s="21"/>
      <c r="M4" s="21"/>
      <c r="N4" s="21"/>
      <c r="O4" s="5"/>
      <c r="P4" s="21"/>
      <c r="Q4" s="5"/>
      <c r="R4" s="5"/>
      <c r="S4" s="5"/>
      <c r="T4" s="8"/>
    </row>
    <row r="5" spans="1:20" ht="15.2" customHeight="1" x14ac:dyDescent="0.3">
      <c r="A5" s="9"/>
      <c r="B5" s="5"/>
      <c r="C5" s="5"/>
      <c r="D5" s="5"/>
      <c r="E5" s="5"/>
      <c r="F5" s="5"/>
      <c r="G5" s="26"/>
      <c r="H5" s="5"/>
      <c r="I5" s="5"/>
      <c r="K5" s="36"/>
      <c r="L5" s="5"/>
      <c r="M5" s="5"/>
      <c r="N5" s="5"/>
      <c r="O5" s="5"/>
      <c r="P5" s="5"/>
      <c r="Q5" s="5"/>
      <c r="R5" s="11"/>
      <c r="S5" s="5"/>
      <c r="T5" s="8"/>
    </row>
    <row r="6" spans="1:20" x14ac:dyDescent="0.3">
      <c r="A6" s="9"/>
      <c r="B6" s="5"/>
      <c r="C6" s="5"/>
      <c r="E6" s="6" t="s">
        <v>15</v>
      </c>
      <c r="G6" s="26"/>
      <c r="H6" s="5"/>
      <c r="I6" s="5"/>
      <c r="J6" s="5"/>
      <c r="K6" s="36"/>
      <c r="L6" s="5"/>
      <c r="M6" s="5"/>
      <c r="N6" s="5"/>
      <c r="O6" s="5"/>
      <c r="P6" s="5"/>
      <c r="Q6" s="5"/>
      <c r="R6" s="11"/>
      <c r="S6" s="5"/>
      <c r="T6" s="8"/>
    </row>
    <row r="7" spans="1:20" ht="19.5" x14ac:dyDescent="0.4">
      <c r="A7" s="9"/>
      <c r="B7" s="5"/>
      <c r="C7" s="4"/>
      <c r="D7" s="4"/>
      <c r="E7" s="55" t="s">
        <v>12</v>
      </c>
      <c r="F7" s="55" t="s">
        <v>13</v>
      </c>
      <c r="G7" s="26"/>
      <c r="H7" s="4"/>
      <c r="I7" s="4"/>
      <c r="J7" s="5"/>
      <c r="K7" s="5"/>
      <c r="L7" s="5"/>
      <c r="M7" s="5"/>
      <c r="N7" s="5"/>
      <c r="O7" s="5"/>
      <c r="P7" s="5"/>
      <c r="Q7" s="5"/>
      <c r="R7" s="5"/>
      <c r="S7" s="5"/>
      <c r="T7" s="8"/>
    </row>
    <row r="8" spans="1:20" x14ac:dyDescent="0.3">
      <c r="A8" s="9"/>
      <c r="B8" s="5"/>
      <c r="C8" s="4"/>
      <c r="D8" s="4">
        <v>1</v>
      </c>
      <c r="E8" s="23"/>
      <c r="F8" s="23"/>
      <c r="G8" s="26"/>
      <c r="H8" s="4"/>
      <c r="I8" s="4"/>
      <c r="J8" s="5"/>
      <c r="K8" s="5"/>
      <c r="L8" s="5"/>
      <c r="M8" s="5"/>
      <c r="N8" s="5"/>
      <c r="O8" s="5"/>
      <c r="P8" s="5"/>
      <c r="Q8" s="5"/>
      <c r="R8" s="5"/>
      <c r="S8" s="5"/>
      <c r="T8" s="8"/>
    </row>
    <row r="9" spans="1:20" x14ac:dyDescent="0.3">
      <c r="A9" s="9"/>
      <c r="B9" s="5"/>
      <c r="C9" s="4"/>
      <c r="D9" s="4">
        <v>2</v>
      </c>
      <c r="E9" s="23"/>
      <c r="F9" s="23"/>
      <c r="G9" s="26"/>
      <c r="H9" s="4"/>
      <c r="I9" s="4"/>
      <c r="J9" s="5"/>
      <c r="K9" s="5"/>
      <c r="L9" s="5"/>
      <c r="M9" s="5"/>
      <c r="N9" s="5"/>
      <c r="O9" s="5"/>
      <c r="P9" s="5"/>
      <c r="Q9" s="5"/>
      <c r="R9" s="5"/>
      <c r="S9" s="5"/>
      <c r="T9" s="8"/>
    </row>
    <row r="10" spans="1:20" x14ac:dyDescent="0.3">
      <c r="A10" s="9"/>
      <c r="B10" s="5"/>
      <c r="C10" s="4"/>
      <c r="D10" s="4"/>
      <c r="E10" s="89">
        <f>IF(COUNT(E8:E9)=0,0,(IF(A1_blank_1=0,0.0000001,A1_blank_1)+IF(A1_blank_2=0,0.0000001,A1_blank_2))/COUNT(E8:E9))</f>
        <v>0</v>
      </c>
      <c r="F10" s="89">
        <f>IF(COUNT(F8:F9)=0,0,(IF(A2_blank_1=0,0.0000001,A2_blank_1)+IF(A2_blank_2=0,0.0000001,A2_blank_2))/COUNT(F8:F9))</f>
        <v>0</v>
      </c>
      <c r="G10" s="26"/>
      <c r="H10" s="4"/>
      <c r="I10" s="4"/>
      <c r="J10" s="5"/>
      <c r="K10" s="5"/>
      <c r="L10" s="5"/>
      <c r="M10" s="5"/>
      <c r="N10" s="5"/>
      <c r="O10" s="5"/>
      <c r="P10" s="5"/>
      <c r="Q10" s="5"/>
      <c r="R10" s="5"/>
      <c r="S10" s="5"/>
      <c r="T10" s="8"/>
    </row>
    <row r="11" spans="1:20" s="3" customFormat="1" x14ac:dyDescent="0.3">
      <c r="A11" s="9"/>
      <c r="B11" s="5"/>
      <c r="C11" s="10"/>
      <c r="D11" s="5"/>
      <c r="E11" s="5"/>
      <c r="F11" s="5"/>
      <c r="G11" s="26"/>
      <c r="H11" s="5"/>
      <c r="I11" s="5"/>
      <c r="J11" s="5"/>
      <c r="K11" s="5"/>
      <c r="L11" s="5"/>
      <c r="M11" s="5"/>
      <c r="N11" s="5"/>
      <c r="O11" s="5"/>
      <c r="P11" s="5"/>
      <c r="Q11" s="5"/>
      <c r="R11" s="5"/>
      <c r="S11" s="5"/>
      <c r="T11" s="8"/>
    </row>
    <row r="12" spans="1:20" s="3" customFormat="1" x14ac:dyDescent="0.3">
      <c r="A12" s="9"/>
      <c r="B12" s="5"/>
      <c r="D12" s="5"/>
      <c r="E12" s="6" t="s">
        <v>16</v>
      </c>
      <c r="F12" s="5"/>
      <c r="G12" s="26"/>
      <c r="H12" s="5"/>
      <c r="I12" s="5"/>
      <c r="J12" s="5"/>
      <c r="K12" s="5"/>
      <c r="L12" s="6" t="s">
        <v>1</v>
      </c>
      <c r="M12" s="5"/>
      <c r="N12" s="47"/>
      <c r="O12" s="5"/>
      <c r="P12" s="5"/>
      <c r="Q12" s="5"/>
      <c r="R12" s="5"/>
      <c r="S12" s="5"/>
      <c r="T12" s="8"/>
    </row>
    <row r="13" spans="1:20" s="18" customFormat="1" ht="57" customHeight="1" x14ac:dyDescent="0.3">
      <c r="A13" s="13"/>
      <c r="B13" s="14"/>
      <c r="C13" s="15"/>
      <c r="D13" s="12" t="s">
        <v>0</v>
      </c>
      <c r="E13" s="54" t="s">
        <v>12</v>
      </c>
      <c r="F13" s="54" t="s">
        <v>13</v>
      </c>
      <c r="G13" s="75" t="s">
        <v>33</v>
      </c>
      <c r="H13" s="20" t="s">
        <v>17</v>
      </c>
      <c r="I13" s="20" t="s">
        <v>18</v>
      </c>
      <c r="J13" s="56"/>
      <c r="K13" s="90" t="s">
        <v>23</v>
      </c>
      <c r="L13" s="30" t="s">
        <v>48</v>
      </c>
      <c r="M13" s="90" t="s">
        <v>24</v>
      </c>
      <c r="N13" s="30" t="s">
        <v>38</v>
      </c>
      <c r="O13" s="56"/>
      <c r="P13" s="20" t="s">
        <v>2</v>
      </c>
      <c r="Q13" s="90" t="s">
        <v>25</v>
      </c>
      <c r="R13" s="30" t="s">
        <v>39</v>
      </c>
      <c r="S13" s="16"/>
      <c r="T13" s="17"/>
    </row>
    <row r="14" spans="1:20" x14ac:dyDescent="0.3">
      <c r="A14" s="9"/>
      <c r="B14" s="5"/>
      <c r="C14" s="1">
        <v>1</v>
      </c>
      <c r="D14" s="22"/>
      <c r="E14" s="23"/>
      <c r="F14" s="23"/>
      <c r="G14" s="50" t="str">
        <f>IF(ISNUMBER('Creep Calculation'!E11),'Creep Calculation'!E11,"")</f>
        <v/>
      </c>
      <c r="H14" s="52">
        <v>0.1</v>
      </c>
      <c r="I14" s="22">
        <v>1</v>
      </c>
      <c r="J14" s="7"/>
      <c r="K14" s="91">
        <f t="shared" ref="K14:K53" si="0">(IF(ISNUMBER(G14),G14,A2_sample)-A1_sample)-(A2_blank_ave-A1_blank_ave)</f>
        <v>0</v>
      </c>
      <c r="L14" s="19" t="str">
        <f t="shared" ref="L14:L53" si="1">IF(OR(ISBLANK(A1_sample),AND(ISBLANK(A2_sample),G14=""),A1_blank_ave=0,A2_blank_ave=0),"",Change_absorbance)</f>
        <v/>
      </c>
      <c r="M14" s="91">
        <f t="shared" ref="M14:M53" si="2">0.03204*K14*Dilution/Sample_volume</f>
        <v>0</v>
      </c>
      <c r="N14" s="53" t="str">
        <f t="shared" ref="N14:N53" si="3">IF(OR(ISBLANK(A1_sample),AND(ISBLANK(A2_sample),G14=""),A1_blank_ave=0,A2_blank_ave=0),"",Concentration_gL)</f>
        <v/>
      </c>
      <c r="O14" s="7"/>
      <c r="P14" s="51"/>
      <c r="Q14" s="91" t="e">
        <f t="shared" ref="Q14:Q53" si="4">Concentration_gL*100/Sample_con_gL</f>
        <v>#DIV/0!</v>
      </c>
      <c r="R14" s="53" t="str">
        <f t="shared" ref="R14:R53" si="5">IF(ISERROR(Concentration_gg),"",Concentration_gg)</f>
        <v/>
      </c>
      <c r="S14" s="5"/>
      <c r="T14" s="8"/>
    </row>
    <row r="15" spans="1:20" x14ac:dyDescent="0.3">
      <c r="A15" s="9"/>
      <c r="B15" s="5"/>
      <c r="C15" s="1">
        <v>2</v>
      </c>
      <c r="D15" s="22"/>
      <c r="E15" s="23"/>
      <c r="F15" s="23"/>
      <c r="G15" s="50" t="str">
        <f>IF(ISNUMBER('Creep Calculation'!E12),'Creep Calculation'!E12,"")</f>
        <v/>
      </c>
      <c r="H15" s="52">
        <v>0.1</v>
      </c>
      <c r="I15" s="22">
        <v>1</v>
      </c>
      <c r="J15" s="7"/>
      <c r="K15" s="91">
        <f t="shared" si="0"/>
        <v>0</v>
      </c>
      <c r="L15" s="19" t="str">
        <f t="shared" si="1"/>
        <v/>
      </c>
      <c r="M15" s="91">
        <f t="shared" si="2"/>
        <v>0</v>
      </c>
      <c r="N15" s="53" t="str">
        <f t="shared" si="3"/>
        <v/>
      </c>
      <c r="O15" s="7"/>
      <c r="P15" s="51"/>
      <c r="Q15" s="91" t="e">
        <f t="shared" si="4"/>
        <v>#DIV/0!</v>
      </c>
      <c r="R15" s="53" t="str">
        <f t="shared" si="5"/>
        <v/>
      </c>
      <c r="S15" s="5"/>
      <c r="T15" s="8"/>
    </row>
    <row r="16" spans="1:20" x14ac:dyDescent="0.3">
      <c r="A16" s="9"/>
      <c r="B16" s="5"/>
      <c r="C16" s="1">
        <v>3</v>
      </c>
      <c r="D16" s="22"/>
      <c r="E16" s="23"/>
      <c r="F16" s="23"/>
      <c r="G16" s="50" t="str">
        <f>IF(ISNUMBER('Creep Calculation'!E13),'Creep Calculation'!E13,"")</f>
        <v/>
      </c>
      <c r="H16" s="52">
        <v>0.1</v>
      </c>
      <c r="I16" s="22">
        <v>1</v>
      </c>
      <c r="J16" s="7"/>
      <c r="K16" s="91">
        <f t="shared" si="0"/>
        <v>0</v>
      </c>
      <c r="L16" s="19" t="str">
        <f t="shared" si="1"/>
        <v/>
      </c>
      <c r="M16" s="91">
        <f t="shared" si="2"/>
        <v>0</v>
      </c>
      <c r="N16" s="53" t="str">
        <f t="shared" si="3"/>
        <v/>
      </c>
      <c r="O16" s="7"/>
      <c r="P16" s="51"/>
      <c r="Q16" s="91" t="e">
        <f t="shared" si="4"/>
        <v>#DIV/0!</v>
      </c>
      <c r="R16" s="53" t="str">
        <f t="shared" si="5"/>
        <v/>
      </c>
      <c r="S16" s="5"/>
      <c r="T16" s="8"/>
    </row>
    <row r="17" spans="1:20" x14ac:dyDescent="0.3">
      <c r="A17" s="9"/>
      <c r="B17" s="5"/>
      <c r="C17" s="1">
        <v>4</v>
      </c>
      <c r="D17" s="22"/>
      <c r="E17" s="23"/>
      <c r="F17" s="23"/>
      <c r="G17" s="50" t="str">
        <f>IF(ISNUMBER('Creep Calculation'!E14),'Creep Calculation'!E14,"")</f>
        <v/>
      </c>
      <c r="H17" s="52">
        <v>0.1</v>
      </c>
      <c r="I17" s="22">
        <v>1</v>
      </c>
      <c r="J17" s="7"/>
      <c r="K17" s="91">
        <f t="shared" si="0"/>
        <v>0</v>
      </c>
      <c r="L17" s="19" t="str">
        <f t="shared" si="1"/>
        <v/>
      </c>
      <c r="M17" s="91">
        <f t="shared" si="2"/>
        <v>0</v>
      </c>
      <c r="N17" s="53" t="str">
        <f t="shared" si="3"/>
        <v/>
      </c>
      <c r="O17" s="7"/>
      <c r="P17" s="51"/>
      <c r="Q17" s="91" t="e">
        <f t="shared" si="4"/>
        <v>#DIV/0!</v>
      </c>
      <c r="R17" s="53" t="str">
        <f t="shared" si="5"/>
        <v/>
      </c>
      <c r="S17" s="5"/>
      <c r="T17" s="8"/>
    </row>
    <row r="18" spans="1:20" x14ac:dyDescent="0.3">
      <c r="A18" s="9"/>
      <c r="B18" s="5"/>
      <c r="C18" s="1">
        <v>5</v>
      </c>
      <c r="D18" s="22"/>
      <c r="E18" s="23"/>
      <c r="F18" s="23"/>
      <c r="G18" s="50" t="str">
        <f>IF(ISNUMBER('Creep Calculation'!E15),'Creep Calculation'!E15,"")</f>
        <v/>
      </c>
      <c r="H18" s="52">
        <v>0.1</v>
      </c>
      <c r="I18" s="22">
        <v>1</v>
      </c>
      <c r="J18" s="7"/>
      <c r="K18" s="91">
        <f t="shared" si="0"/>
        <v>0</v>
      </c>
      <c r="L18" s="19" t="str">
        <f t="shared" si="1"/>
        <v/>
      </c>
      <c r="M18" s="91">
        <f t="shared" si="2"/>
        <v>0</v>
      </c>
      <c r="N18" s="53" t="str">
        <f t="shared" si="3"/>
        <v/>
      </c>
      <c r="O18" s="7"/>
      <c r="P18" s="51"/>
      <c r="Q18" s="91" t="e">
        <f t="shared" si="4"/>
        <v>#DIV/0!</v>
      </c>
      <c r="R18" s="53" t="str">
        <f t="shared" si="5"/>
        <v/>
      </c>
      <c r="S18" s="5"/>
      <c r="T18" s="8"/>
    </row>
    <row r="19" spans="1:20" x14ac:dyDescent="0.3">
      <c r="A19" s="9"/>
      <c r="B19" s="5"/>
      <c r="C19" s="1">
        <v>6</v>
      </c>
      <c r="D19" s="22"/>
      <c r="E19" s="23"/>
      <c r="F19" s="23"/>
      <c r="G19" s="50" t="str">
        <f>IF(ISNUMBER('Creep Calculation'!E16),'Creep Calculation'!E16,"")</f>
        <v/>
      </c>
      <c r="H19" s="52">
        <v>0.1</v>
      </c>
      <c r="I19" s="22">
        <v>1</v>
      </c>
      <c r="J19" s="7"/>
      <c r="K19" s="91">
        <f t="shared" si="0"/>
        <v>0</v>
      </c>
      <c r="L19" s="19" t="str">
        <f t="shared" si="1"/>
        <v/>
      </c>
      <c r="M19" s="91">
        <f t="shared" si="2"/>
        <v>0</v>
      </c>
      <c r="N19" s="53" t="str">
        <f t="shared" si="3"/>
        <v/>
      </c>
      <c r="O19" s="7"/>
      <c r="P19" s="51"/>
      <c r="Q19" s="91" t="e">
        <f t="shared" si="4"/>
        <v>#DIV/0!</v>
      </c>
      <c r="R19" s="53" t="str">
        <f t="shared" si="5"/>
        <v/>
      </c>
      <c r="S19" s="5"/>
      <c r="T19" s="8"/>
    </row>
    <row r="20" spans="1:20" x14ac:dyDescent="0.3">
      <c r="A20" s="9"/>
      <c r="B20" s="5"/>
      <c r="C20" s="1">
        <v>7</v>
      </c>
      <c r="D20" s="22"/>
      <c r="E20" s="23"/>
      <c r="F20" s="23"/>
      <c r="G20" s="50" t="str">
        <f>IF(ISNUMBER('Creep Calculation'!E17),'Creep Calculation'!E17,"")</f>
        <v/>
      </c>
      <c r="H20" s="52">
        <v>0.1</v>
      </c>
      <c r="I20" s="22">
        <v>1</v>
      </c>
      <c r="J20" s="7"/>
      <c r="K20" s="91">
        <f t="shared" si="0"/>
        <v>0</v>
      </c>
      <c r="L20" s="19" t="str">
        <f t="shared" si="1"/>
        <v/>
      </c>
      <c r="M20" s="91">
        <f t="shared" si="2"/>
        <v>0</v>
      </c>
      <c r="N20" s="53" t="str">
        <f t="shared" si="3"/>
        <v/>
      </c>
      <c r="O20" s="7"/>
      <c r="P20" s="51"/>
      <c r="Q20" s="91" t="e">
        <f t="shared" si="4"/>
        <v>#DIV/0!</v>
      </c>
      <c r="R20" s="53" t="str">
        <f t="shared" si="5"/>
        <v/>
      </c>
      <c r="S20" s="5"/>
      <c r="T20" s="8"/>
    </row>
    <row r="21" spans="1:20" x14ac:dyDescent="0.3">
      <c r="A21" s="9"/>
      <c r="B21" s="5"/>
      <c r="C21" s="1">
        <v>8</v>
      </c>
      <c r="D21" s="22"/>
      <c r="E21" s="23"/>
      <c r="F21" s="23"/>
      <c r="G21" s="50" t="str">
        <f>IF(ISNUMBER('Creep Calculation'!E18),'Creep Calculation'!E18,"")</f>
        <v/>
      </c>
      <c r="H21" s="52">
        <v>0.1</v>
      </c>
      <c r="I21" s="22">
        <v>1</v>
      </c>
      <c r="J21" s="7"/>
      <c r="K21" s="91">
        <f t="shared" si="0"/>
        <v>0</v>
      </c>
      <c r="L21" s="19" t="str">
        <f t="shared" si="1"/>
        <v/>
      </c>
      <c r="M21" s="91">
        <f t="shared" si="2"/>
        <v>0</v>
      </c>
      <c r="N21" s="53" t="str">
        <f t="shared" si="3"/>
        <v/>
      </c>
      <c r="O21" s="7"/>
      <c r="P21" s="51"/>
      <c r="Q21" s="91" t="e">
        <f t="shared" si="4"/>
        <v>#DIV/0!</v>
      </c>
      <c r="R21" s="53" t="str">
        <f t="shared" si="5"/>
        <v/>
      </c>
      <c r="S21" s="5"/>
      <c r="T21" s="8"/>
    </row>
    <row r="22" spans="1:20" x14ac:dyDescent="0.3">
      <c r="A22" s="9"/>
      <c r="B22" s="5"/>
      <c r="C22" s="1">
        <v>9</v>
      </c>
      <c r="D22" s="22"/>
      <c r="E22" s="23"/>
      <c r="F22" s="23"/>
      <c r="G22" s="50" t="str">
        <f>IF(ISNUMBER('Creep Calculation'!E19),'Creep Calculation'!E19,"")</f>
        <v/>
      </c>
      <c r="H22" s="52">
        <v>0.1</v>
      </c>
      <c r="I22" s="22">
        <v>1</v>
      </c>
      <c r="J22" s="7"/>
      <c r="K22" s="91">
        <f t="shared" si="0"/>
        <v>0</v>
      </c>
      <c r="L22" s="19" t="str">
        <f t="shared" si="1"/>
        <v/>
      </c>
      <c r="M22" s="91">
        <f t="shared" si="2"/>
        <v>0</v>
      </c>
      <c r="N22" s="53" t="str">
        <f t="shared" si="3"/>
        <v/>
      </c>
      <c r="O22" s="7"/>
      <c r="P22" s="51"/>
      <c r="Q22" s="91" t="e">
        <f t="shared" si="4"/>
        <v>#DIV/0!</v>
      </c>
      <c r="R22" s="53" t="str">
        <f t="shared" si="5"/>
        <v/>
      </c>
      <c r="S22" s="5"/>
      <c r="T22" s="8"/>
    </row>
    <row r="23" spans="1:20" x14ac:dyDescent="0.3">
      <c r="A23" s="9"/>
      <c r="B23" s="5"/>
      <c r="C23" s="1">
        <v>10</v>
      </c>
      <c r="D23" s="22"/>
      <c r="E23" s="23"/>
      <c r="F23" s="23"/>
      <c r="G23" s="50" t="str">
        <f>IF(ISNUMBER('Creep Calculation'!E20),'Creep Calculation'!E20,"")</f>
        <v/>
      </c>
      <c r="H23" s="52">
        <v>0.1</v>
      </c>
      <c r="I23" s="22">
        <v>1</v>
      </c>
      <c r="J23" s="7"/>
      <c r="K23" s="91">
        <f t="shared" si="0"/>
        <v>0</v>
      </c>
      <c r="L23" s="19" t="str">
        <f t="shared" si="1"/>
        <v/>
      </c>
      <c r="M23" s="91">
        <f t="shared" si="2"/>
        <v>0</v>
      </c>
      <c r="N23" s="53" t="str">
        <f t="shared" si="3"/>
        <v/>
      </c>
      <c r="O23" s="7"/>
      <c r="P23" s="51"/>
      <c r="Q23" s="91" t="e">
        <f t="shared" si="4"/>
        <v>#DIV/0!</v>
      </c>
      <c r="R23" s="53" t="str">
        <f t="shared" si="5"/>
        <v/>
      </c>
      <c r="S23" s="5"/>
      <c r="T23" s="8"/>
    </row>
    <row r="24" spans="1:20" x14ac:dyDescent="0.3">
      <c r="A24" s="9"/>
      <c r="B24" s="5"/>
      <c r="C24" s="1">
        <v>11</v>
      </c>
      <c r="D24" s="22"/>
      <c r="E24" s="23"/>
      <c r="F24" s="23"/>
      <c r="G24" s="50" t="str">
        <f>IF(ISNUMBER('Creep Calculation'!E21),'Creep Calculation'!E21,"")</f>
        <v/>
      </c>
      <c r="H24" s="52">
        <v>0.1</v>
      </c>
      <c r="I24" s="22">
        <v>1</v>
      </c>
      <c r="J24" s="7"/>
      <c r="K24" s="91">
        <f t="shared" si="0"/>
        <v>0</v>
      </c>
      <c r="L24" s="19" t="str">
        <f t="shared" si="1"/>
        <v/>
      </c>
      <c r="M24" s="91">
        <f t="shared" si="2"/>
        <v>0</v>
      </c>
      <c r="N24" s="53" t="str">
        <f t="shared" si="3"/>
        <v/>
      </c>
      <c r="O24" s="7"/>
      <c r="P24" s="51"/>
      <c r="Q24" s="91" t="e">
        <f t="shared" si="4"/>
        <v>#DIV/0!</v>
      </c>
      <c r="R24" s="53" t="str">
        <f t="shared" si="5"/>
        <v/>
      </c>
      <c r="S24" s="5"/>
      <c r="T24" s="8"/>
    </row>
    <row r="25" spans="1:20" x14ac:dyDescent="0.3">
      <c r="A25" s="9"/>
      <c r="B25" s="5"/>
      <c r="C25" s="1">
        <v>12</v>
      </c>
      <c r="D25" s="22"/>
      <c r="E25" s="23"/>
      <c r="F25" s="23"/>
      <c r="G25" s="50" t="str">
        <f>IF(ISNUMBER('Creep Calculation'!E22),'Creep Calculation'!E22,"")</f>
        <v/>
      </c>
      <c r="H25" s="52">
        <v>0.1</v>
      </c>
      <c r="I25" s="22">
        <v>1</v>
      </c>
      <c r="J25" s="7"/>
      <c r="K25" s="91">
        <f t="shared" si="0"/>
        <v>0</v>
      </c>
      <c r="L25" s="19" t="str">
        <f t="shared" si="1"/>
        <v/>
      </c>
      <c r="M25" s="91">
        <f t="shared" si="2"/>
        <v>0</v>
      </c>
      <c r="N25" s="53" t="str">
        <f t="shared" si="3"/>
        <v/>
      </c>
      <c r="O25" s="7"/>
      <c r="P25" s="51"/>
      <c r="Q25" s="91" t="e">
        <f t="shared" si="4"/>
        <v>#DIV/0!</v>
      </c>
      <c r="R25" s="53" t="str">
        <f t="shared" si="5"/>
        <v/>
      </c>
      <c r="S25" s="5"/>
      <c r="T25" s="8"/>
    </row>
    <row r="26" spans="1:20" x14ac:dyDescent="0.3">
      <c r="A26" s="9"/>
      <c r="B26" s="5"/>
      <c r="C26" s="1">
        <v>13</v>
      </c>
      <c r="D26" s="22"/>
      <c r="E26" s="23"/>
      <c r="F26" s="23"/>
      <c r="G26" s="50" t="str">
        <f>IF(ISNUMBER('Creep Calculation'!E23),'Creep Calculation'!E23,"")</f>
        <v/>
      </c>
      <c r="H26" s="52">
        <v>0.1</v>
      </c>
      <c r="I26" s="22">
        <v>1</v>
      </c>
      <c r="J26" s="7"/>
      <c r="K26" s="91">
        <f t="shared" si="0"/>
        <v>0</v>
      </c>
      <c r="L26" s="19" t="str">
        <f t="shared" si="1"/>
        <v/>
      </c>
      <c r="M26" s="91">
        <f t="shared" si="2"/>
        <v>0</v>
      </c>
      <c r="N26" s="53" t="str">
        <f t="shared" si="3"/>
        <v/>
      </c>
      <c r="O26" s="7"/>
      <c r="P26" s="51"/>
      <c r="Q26" s="91" t="e">
        <f t="shared" si="4"/>
        <v>#DIV/0!</v>
      </c>
      <c r="R26" s="53" t="str">
        <f t="shared" si="5"/>
        <v/>
      </c>
      <c r="S26" s="5"/>
      <c r="T26" s="8"/>
    </row>
    <row r="27" spans="1:20" x14ac:dyDescent="0.3">
      <c r="A27" s="9"/>
      <c r="B27" s="5"/>
      <c r="C27" s="1">
        <v>14</v>
      </c>
      <c r="D27" s="22"/>
      <c r="E27" s="23"/>
      <c r="F27" s="23"/>
      <c r="G27" s="50" t="str">
        <f>IF(ISNUMBER('Creep Calculation'!E24),'Creep Calculation'!E24,"")</f>
        <v/>
      </c>
      <c r="H27" s="52">
        <v>0.1</v>
      </c>
      <c r="I27" s="22">
        <v>1</v>
      </c>
      <c r="J27" s="7"/>
      <c r="K27" s="91">
        <f t="shared" si="0"/>
        <v>0</v>
      </c>
      <c r="L27" s="19" t="str">
        <f t="shared" si="1"/>
        <v/>
      </c>
      <c r="M27" s="91">
        <f t="shared" si="2"/>
        <v>0</v>
      </c>
      <c r="N27" s="53" t="str">
        <f t="shared" si="3"/>
        <v/>
      </c>
      <c r="O27" s="7"/>
      <c r="P27" s="51"/>
      <c r="Q27" s="91" t="e">
        <f t="shared" si="4"/>
        <v>#DIV/0!</v>
      </c>
      <c r="R27" s="53" t="str">
        <f t="shared" si="5"/>
        <v/>
      </c>
      <c r="S27" s="5"/>
      <c r="T27" s="8"/>
    </row>
    <row r="28" spans="1:20" x14ac:dyDescent="0.3">
      <c r="A28" s="9"/>
      <c r="B28" s="5"/>
      <c r="C28" s="1">
        <v>15</v>
      </c>
      <c r="D28" s="22"/>
      <c r="E28" s="23"/>
      <c r="F28" s="23"/>
      <c r="G28" s="50" t="str">
        <f>IF(ISNUMBER('Creep Calculation'!E25),'Creep Calculation'!E25,"")</f>
        <v/>
      </c>
      <c r="H28" s="52">
        <v>0.1</v>
      </c>
      <c r="I28" s="22">
        <v>1</v>
      </c>
      <c r="J28" s="7"/>
      <c r="K28" s="91">
        <f t="shared" si="0"/>
        <v>0</v>
      </c>
      <c r="L28" s="19" t="str">
        <f t="shared" si="1"/>
        <v/>
      </c>
      <c r="M28" s="91">
        <f t="shared" si="2"/>
        <v>0</v>
      </c>
      <c r="N28" s="53" t="str">
        <f t="shared" si="3"/>
        <v/>
      </c>
      <c r="O28" s="7"/>
      <c r="P28" s="51"/>
      <c r="Q28" s="91" t="e">
        <f t="shared" si="4"/>
        <v>#DIV/0!</v>
      </c>
      <c r="R28" s="53" t="str">
        <f t="shared" si="5"/>
        <v/>
      </c>
      <c r="S28" s="5"/>
      <c r="T28" s="8"/>
    </row>
    <row r="29" spans="1:20" x14ac:dyDescent="0.3">
      <c r="A29" s="9"/>
      <c r="B29" s="5"/>
      <c r="C29" s="1">
        <v>16</v>
      </c>
      <c r="D29" s="22"/>
      <c r="E29" s="23"/>
      <c r="F29" s="23"/>
      <c r="G29" s="50" t="str">
        <f>IF(ISNUMBER('Creep Calculation'!E26),'Creep Calculation'!E26,"")</f>
        <v/>
      </c>
      <c r="H29" s="52">
        <v>0.1</v>
      </c>
      <c r="I29" s="22">
        <v>1</v>
      </c>
      <c r="J29" s="7"/>
      <c r="K29" s="91">
        <f t="shared" si="0"/>
        <v>0</v>
      </c>
      <c r="L29" s="19" t="str">
        <f t="shared" si="1"/>
        <v/>
      </c>
      <c r="M29" s="91">
        <f t="shared" si="2"/>
        <v>0</v>
      </c>
      <c r="N29" s="53" t="str">
        <f t="shared" si="3"/>
        <v/>
      </c>
      <c r="O29" s="7"/>
      <c r="P29" s="51"/>
      <c r="Q29" s="91" t="e">
        <f t="shared" si="4"/>
        <v>#DIV/0!</v>
      </c>
      <c r="R29" s="53" t="str">
        <f t="shared" si="5"/>
        <v/>
      </c>
      <c r="S29" s="5"/>
      <c r="T29" s="8"/>
    </row>
    <row r="30" spans="1:20" x14ac:dyDescent="0.3">
      <c r="A30" s="9"/>
      <c r="B30" s="5"/>
      <c r="C30" s="1">
        <v>17</v>
      </c>
      <c r="D30" s="22"/>
      <c r="E30" s="23"/>
      <c r="F30" s="23"/>
      <c r="G30" s="50" t="str">
        <f>IF(ISNUMBER('Creep Calculation'!E27),'Creep Calculation'!E27,"")</f>
        <v/>
      </c>
      <c r="H30" s="52">
        <v>0.1</v>
      </c>
      <c r="I30" s="22">
        <v>1</v>
      </c>
      <c r="J30" s="7"/>
      <c r="K30" s="91">
        <f t="shared" si="0"/>
        <v>0</v>
      </c>
      <c r="L30" s="19" t="str">
        <f t="shared" si="1"/>
        <v/>
      </c>
      <c r="M30" s="91">
        <f t="shared" si="2"/>
        <v>0</v>
      </c>
      <c r="N30" s="53" t="str">
        <f t="shared" si="3"/>
        <v/>
      </c>
      <c r="O30" s="7"/>
      <c r="P30" s="51"/>
      <c r="Q30" s="91" t="e">
        <f t="shared" si="4"/>
        <v>#DIV/0!</v>
      </c>
      <c r="R30" s="53" t="str">
        <f t="shared" si="5"/>
        <v/>
      </c>
      <c r="S30" s="5"/>
      <c r="T30" s="8"/>
    </row>
    <row r="31" spans="1:20" x14ac:dyDescent="0.3">
      <c r="A31" s="9"/>
      <c r="B31" s="5"/>
      <c r="C31" s="1">
        <v>18</v>
      </c>
      <c r="D31" s="22"/>
      <c r="E31" s="23"/>
      <c r="F31" s="23"/>
      <c r="G31" s="50" t="str">
        <f>IF(ISNUMBER('Creep Calculation'!E28),'Creep Calculation'!E28,"")</f>
        <v/>
      </c>
      <c r="H31" s="52">
        <v>0.1</v>
      </c>
      <c r="I31" s="22">
        <v>1</v>
      </c>
      <c r="J31" s="7"/>
      <c r="K31" s="91">
        <f t="shared" si="0"/>
        <v>0</v>
      </c>
      <c r="L31" s="19" t="str">
        <f t="shared" si="1"/>
        <v/>
      </c>
      <c r="M31" s="91">
        <f t="shared" si="2"/>
        <v>0</v>
      </c>
      <c r="N31" s="53" t="str">
        <f t="shared" si="3"/>
        <v/>
      </c>
      <c r="O31" s="7"/>
      <c r="P31" s="51"/>
      <c r="Q31" s="91" t="e">
        <f t="shared" si="4"/>
        <v>#DIV/0!</v>
      </c>
      <c r="R31" s="53" t="str">
        <f t="shared" si="5"/>
        <v/>
      </c>
      <c r="S31" s="5"/>
      <c r="T31" s="8"/>
    </row>
    <row r="32" spans="1:20" x14ac:dyDescent="0.3">
      <c r="A32" s="9"/>
      <c r="B32" s="5"/>
      <c r="C32" s="1">
        <v>19</v>
      </c>
      <c r="D32" s="22"/>
      <c r="E32" s="23"/>
      <c r="F32" s="23"/>
      <c r="G32" s="50" t="str">
        <f>IF(ISNUMBER('Creep Calculation'!E29),'Creep Calculation'!E29,"")</f>
        <v/>
      </c>
      <c r="H32" s="52">
        <v>0.1</v>
      </c>
      <c r="I32" s="22">
        <v>1</v>
      </c>
      <c r="J32" s="7"/>
      <c r="K32" s="91">
        <f t="shared" si="0"/>
        <v>0</v>
      </c>
      <c r="L32" s="19" t="str">
        <f t="shared" si="1"/>
        <v/>
      </c>
      <c r="M32" s="91">
        <f t="shared" si="2"/>
        <v>0</v>
      </c>
      <c r="N32" s="53" t="str">
        <f t="shared" si="3"/>
        <v/>
      </c>
      <c r="O32" s="7"/>
      <c r="P32" s="51"/>
      <c r="Q32" s="91" t="e">
        <f t="shared" si="4"/>
        <v>#DIV/0!</v>
      </c>
      <c r="R32" s="53" t="str">
        <f t="shared" si="5"/>
        <v/>
      </c>
      <c r="S32" s="5"/>
      <c r="T32" s="8"/>
    </row>
    <row r="33" spans="1:20" x14ac:dyDescent="0.3">
      <c r="A33" s="9"/>
      <c r="B33" s="5"/>
      <c r="C33" s="1">
        <v>20</v>
      </c>
      <c r="D33" s="22"/>
      <c r="E33" s="23"/>
      <c r="F33" s="23"/>
      <c r="G33" s="50" t="str">
        <f>IF(ISNUMBER('Creep Calculation'!E30),'Creep Calculation'!E30,"")</f>
        <v/>
      </c>
      <c r="H33" s="52">
        <v>0.1</v>
      </c>
      <c r="I33" s="22">
        <v>1</v>
      </c>
      <c r="J33" s="7"/>
      <c r="K33" s="91">
        <f t="shared" si="0"/>
        <v>0</v>
      </c>
      <c r="L33" s="19" t="str">
        <f t="shared" si="1"/>
        <v/>
      </c>
      <c r="M33" s="91">
        <f t="shared" si="2"/>
        <v>0</v>
      </c>
      <c r="N33" s="53" t="str">
        <f t="shared" si="3"/>
        <v/>
      </c>
      <c r="O33" s="7"/>
      <c r="P33" s="51"/>
      <c r="Q33" s="91" t="e">
        <f t="shared" si="4"/>
        <v>#DIV/0!</v>
      </c>
      <c r="R33" s="53" t="str">
        <f t="shared" si="5"/>
        <v/>
      </c>
      <c r="S33" s="5"/>
      <c r="T33" s="8"/>
    </row>
    <row r="34" spans="1:20" x14ac:dyDescent="0.3">
      <c r="A34" s="9"/>
      <c r="B34" s="5"/>
      <c r="C34" s="1">
        <v>21</v>
      </c>
      <c r="D34" s="22"/>
      <c r="E34" s="23"/>
      <c r="F34" s="23"/>
      <c r="G34" s="50" t="str">
        <f>IF(ISNUMBER('Creep Calculation'!#REF!),'Creep Calculation'!#REF!,"")</f>
        <v/>
      </c>
      <c r="H34" s="52">
        <v>0.1</v>
      </c>
      <c r="I34" s="22">
        <v>1</v>
      </c>
      <c r="J34" s="7"/>
      <c r="K34" s="91">
        <f t="shared" si="0"/>
        <v>0</v>
      </c>
      <c r="L34" s="19" t="str">
        <f t="shared" si="1"/>
        <v/>
      </c>
      <c r="M34" s="91">
        <f t="shared" si="2"/>
        <v>0</v>
      </c>
      <c r="N34" s="53" t="str">
        <f t="shared" si="3"/>
        <v/>
      </c>
      <c r="O34" s="7"/>
      <c r="P34" s="51"/>
      <c r="Q34" s="91" t="e">
        <f t="shared" si="4"/>
        <v>#DIV/0!</v>
      </c>
      <c r="R34" s="53" t="str">
        <f t="shared" si="5"/>
        <v/>
      </c>
      <c r="S34" s="5"/>
      <c r="T34" s="8"/>
    </row>
    <row r="35" spans="1:20" x14ac:dyDescent="0.3">
      <c r="A35" s="9"/>
      <c r="B35" s="5"/>
      <c r="C35" s="1">
        <v>22</v>
      </c>
      <c r="D35" s="22"/>
      <c r="E35" s="23"/>
      <c r="F35" s="23"/>
      <c r="G35" s="50" t="str">
        <f>IF(ISNUMBER('Creep Calculation'!#REF!),'Creep Calculation'!#REF!,"")</f>
        <v/>
      </c>
      <c r="H35" s="52">
        <v>0.1</v>
      </c>
      <c r="I35" s="22">
        <v>1</v>
      </c>
      <c r="J35" s="7"/>
      <c r="K35" s="91">
        <f t="shared" si="0"/>
        <v>0</v>
      </c>
      <c r="L35" s="19" t="str">
        <f t="shared" si="1"/>
        <v/>
      </c>
      <c r="M35" s="91">
        <f t="shared" si="2"/>
        <v>0</v>
      </c>
      <c r="N35" s="53" t="str">
        <f t="shared" si="3"/>
        <v/>
      </c>
      <c r="O35" s="7"/>
      <c r="P35" s="51"/>
      <c r="Q35" s="91" t="e">
        <f t="shared" si="4"/>
        <v>#DIV/0!</v>
      </c>
      <c r="R35" s="53" t="str">
        <f t="shared" si="5"/>
        <v/>
      </c>
      <c r="S35" s="5"/>
      <c r="T35" s="8"/>
    </row>
    <row r="36" spans="1:20" x14ac:dyDescent="0.3">
      <c r="A36" s="9"/>
      <c r="B36" s="5"/>
      <c r="C36" s="1">
        <v>23</v>
      </c>
      <c r="D36" s="22"/>
      <c r="E36" s="23"/>
      <c r="F36" s="23"/>
      <c r="G36" s="50" t="str">
        <f>IF(ISNUMBER('Creep Calculation'!#REF!),'Creep Calculation'!#REF!,"")</f>
        <v/>
      </c>
      <c r="H36" s="52">
        <v>0.1</v>
      </c>
      <c r="I36" s="22">
        <v>1</v>
      </c>
      <c r="J36" s="7"/>
      <c r="K36" s="91">
        <f t="shared" si="0"/>
        <v>0</v>
      </c>
      <c r="L36" s="19" t="str">
        <f t="shared" si="1"/>
        <v/>
      </c>
      <c r="M36" s="91">
        <f t="shared" si="2"/>
        <v>0</v>
      </c>
      <c r="N36" s="53" t="str">
        <f t="shared" si="3"/>
        <v/>
      </c>
      <c r="O36" s="7"/>
      <c r="P36" s="51"/>
      <c r="Q36" s="91" t="e">
        <f t="shared" si="4"/>
        <v>#DIV/0!</v>
      </c>
      <c r="R36" s="53" t="str">
        <f t="shared" si="5"/>
        <v/>
      </c>
      <c r="S36" s="5"/>
      <c r="T36" s="8"/>
    </row>
    <row r="37" spans="1:20" x14ac:dyDescent="0.3">
      <c r="A37" s="9"/>
      <c r="B37" s="5"/>
      <c r="C37" s="1">
        <v>24</v>
      </c>
      <c r="D37" s="22"/>
      <c r="E37" s="23"/>
      <c r="F37" s="23"/>
      <c r="G37" s="50" t="str">
        <f>IF(ISNUMBER('Creep Calculation'!#REF!),'Creep Calculation'!#REF!,"")</f>
        <v/>
      </c>
      <c r="H37" s="52">
        <v>0.1</v>
      </c>
      <c r="I37" s="22">
        <v>1</v>
      </c>
      <c r="J37" s="7"/>
      <c r="K37" s="91">
        <f t="shared" si="0"/>
        <v>0</v>
      </c>
      <c r="L37" s="19" t="str">
        <f t="shared" si="1"/>
        <v/>
      </c>
      <c r="M37" s="91">
        <f t="shared" si="2"/>
        <v>0</v>
      </c>
      <c r="N37" s="53" t="str">
        <f t="shared" si="3"/>
        <v/>
      </c>
      <c r="O37" s="7"/>
      <c r="P37" s="51"/>
      <c r="Q37" s="91" t="e">
        <f t="shared" si="4"/>
        <v>#DIV/0!</v>
      </c>
      <c r="R37" s="53" t="str">
        <f t="shared" si="5"/>
        <v/>
      </c>
      <c r="S37" s="5"/>
      <c r="T37" s="8"/>
    </row>
    <row r="38" spans="1:20" x14ac:dyDescent="0.3">
      <c r="A38" s="9"/>
      <c r="B38" s="5"/>
      <c r="C38" s="1">
        <v>25</v>
      </c>
      <c r="D38" s="22"/>
      <c r="E38" s="23"/>
      <c r="F38" s="23"/>
      <c r="G38" s="50" t="str">
        <f>IF(ISNUMBER('Creep Calculation'!E51),'Creep Calculation'!E51,"")</f>
        <v/>
      </c>
      <c r="H38" s="52">
        <v>0.1</v>
      </c>
      <c r="I38" s="22">
        <v>1</v>
      </c>
      <c r="J38" s="7"/>
      <c r="K38" s="91">
        <f t="shared" si="0"/>
        <v>0</v>
      </c>
      <c r="L38" s="19" t="str">
        <f t="shared" si="1"/>
        <v/>
      </c>
      <c r="M38" s="91">
        <f t="shared" si="2"/>
        <v>0</v>
      </c>
      <c r="N38" s="53" t="str">
        <f t="shared" si="3"/>
        <v/>
      </c>
      <c r="O38" s="7"/>
      <c r="P38" s="51"/>
      <c r="Q38" s="91" t="e">
        <f t="shared" si="4"/>
        <v>#DIV/0!</v>
      </c>
      <c r="R38" s="53" t="str">
        <f t="shared" si="5"/>
        <v/>
      </c>
      <c r="S38" s="5"/>
      <c r="T38" s="8"/>
    </row>
    <row r="39" spans="1:20" x14ac:dyDescent="0.3">
      <c r="A39" s="9"/>
      <c r="B39" s="5"/>
      <c r="C39" s="1">
        <v>26</v>
      </c>
      <c r="D39" s="22"/>
      <c r="E39" s="23"/>
      <c r="F39" s="23"/>
      <c r="G39" s="50" t="str">
        <f>IF(ISNUMBER('Creep Calculation'!E52),'Creep Calculation'!E52,"")</f>
        <v/>
      </c>
      <c r="H39" s="52">
        <v>0.1</v>
      </c>
      <c r="I39" s="22">
        <v>1</v>
      </c>
      <c r="J39" s="7"/>
      <c r="K39" s="91">
        <f t="shared" si="0"/>
        <v>0</v>
      </c>
      <c r="L39" s="19" t="str">
        <f t="shared" si="1"/>
        <v/>
      </c>
      <c r="M39" s="91">
        <f t="shared" si="2"/>
        <v>0</v>
      </c>
      <c r="N39" s="53" t="str">
        <f t="shared" si="3"/>
        <v/>
      </c>
      <c r="O39" s="7"/>
      <c r="P39" s="51"/>
      <c r="Q39" s="91" t="e">
        <f t="shared" si="4"/>
        <v>#DIV/0!</v>
      </c>
      <c r="R39" s="53" t="str">
        <f t="shared" si="5"/>
        <v/>
      </c>
      <c r="S39" s="5"/>
      <c r="T39" s="8"/>
    </row>
    <row r="40" spans="1:20" x14ac:dyDescent="0.3">
      <c r="A40" s="9"/>
      <c r="B40" s="5"/>
      <c r="C40" s="1">
        <v>27</v>
      </c>
      <c r="D40" s="22"/>
      <c r="E40" s="23"/>
      <c r="F40" s="23"/>
      <c r="G40" s="50" t="str">
        <f>IF(ISNUMBER('Creep Calculation'!E53),'Creep Calculation'!E53,"")</f>
        <v/>
      </c>
      <c r="H40" s="52">
        <v>0.1</v>
      </c>
      <c r="I40" s="22">
        <v>1</v>
      </c>
      <c r="J40" s="7"/>
      <c r="K40" s="91">
        <f t="shared" si="0"/>
        <v>0</v>
      </c>
      <c r="L40" s="19" t="str">
        <f t="shared" si="1"/>
        <v/>
      </c>
      <c r="M40" s="91">
        <f t="shared" si="2"/>
        <v>0</v>
      </c>
      <c r="N40" s="53" t="str">
        <f t="shared" si="3"/>
        <v/>
      </c>
      <c r="O40" s="7"/>
      <c r="P40" s="51"/>
      <c r="Q40" s="91" t="e">
        <f t="shared" si="4"/>
        <v>#DIV/0!</v>
      </c>
      <c r="R40" s="53" t="str">
        <f t="shared" si="5"/>
        <v/>
      </c>
      <c r="S40" s="5"/>
      <c r="T40" s="8"/>
    </row>
    <row r="41" spans="1:20" x14ac:dyDescent="0.3">
      <c r="A41" s="9"/>
      <c r="B41" s="5"/>
      <c r="C41" s="1">
        <v>28</v>
      </c>
      <c r="D41" s="22"/>
      <c r="E41" s="23"/>
      <c r="F41" s="23"/>
      <c r="G41" s="50" t="str">
        <f>IF(ISNUMBER('Creep Calculation'!E54),'Creep Calculation'!E54,"")</f>
        <v/>
      </c>
      <c r="H41" s="52">
        <v>0.1</v>
      </c>
      <c r="I41" s="22">
        <v>1</v>
      </c>
      <c r="J41" s="7"/>
      <c r="K41" s="91">
        <f t="shared" si="0"/>
        <v>0</v>
      </c>
      <c r="L41" s="19" t="str">
        <f t="shared" si="1"/>
        <v/>
      </c>
      <c r="M41" s="91">
        <f t="shared" si="2"/>
        <v>0</v>
      </c>
      <c r="N41" s="53" t="str">
        <f t="shared" si="3"/>
        <v/>
      </c>
      <c r="O41" s="7"/>
      <c r="P41" s="51"/>
      <c r="Q41" s="91" t="e">
        <f t="shared" si="4"/>
        <v>#DIV/0!</v>
      </c>
      <c r="R41" s="53" t="str">
        <f t="shared" si="5"/>
        <v/>
      </c>
      <c r="S41" s="5"/>
      <c r="T41" s="8"/>
    </row>
    <row r="42" spans="1:20" x14ac:dyDescent="0.3">
      <c r="A42" s="9"/>
      <c r="B42" s="5"/>
      <c r="C42" s="1">
        <v>29</v>
      </c>
      <c r="D42" s="22"/>
      <c r="E42" s="23"/>
      <c r="F42" s="23"/>
      <c r="G42" s="50" t="str">
        <f>IF(ISNUMBER('Creep Calculation'!E55),'Creep Calculation'!E55,"")</f>
        <v/>
      </c>
      <c r="H42" s="52">
        <v>0.1</v>
      </c>
      <c r="I42" s="22">
        <v>1</v>
      </c>
      <c r="J42" s="7"/>
      <c r="K42" s="91">
        <f t="shared" si="0"/>
        <v>0</v>
      </c>
      <c r="L42" s="19" t="str">
        <f t="shared" si="1"/>
        <v/>
      </c>
      <c r="M42" s="91">
        <f t="shared" si="2"/>
        <v>0</v>
      </c>
      <c r="N42" s="53" t="str">
        <f t="shared" si="3"/>
        <v/>
      </c>
      <c r="O42" s="7"/>
      <c r="P42" s="51"/>
      <c r="Q42" s="91" t="e">
        <f t="shared" si="4"/>
        <v>#DIV/0!</v>
      </c>
      <c r="R42" s="53" t="str">
        <f t="shared" si="5"/>
        <v/>
      </c>
      <c r="S42" s="5"/>
      <c r="T42" s="8"/>
    </row>
    <row r="43" spans="1:20" x14ac:dyDescent="0.3">
      <c r="A43" s="9"/>
      <c r="B43" s="5"/>
      <c r="C43" s="1">
        <v>30</v>
      </c>
      <c r="D43" s="22"/>
      <c r="E43" s="23"/>
      <c r="F43" s="23"/>
      <c r="G43" s="50" t="str">
        <f>IF(ISNUMBER('Creep Calculation'!E56),'Creep Calculation'!E56,"")</f>
        <v/>
      </c>
      <c r="H43" s="52">
        <v>0.1</v>
      </c>
      <c r="I43" s="22">
        <v>1</v>
      </c>
      <c r="J43" s="7"/>
      <c r="K43" s="91">
        <f t="shared" si="0"/>
        <v>0</v>
      </c>
      <c r="L43" s="19" t="str">
        <f t="shared" si="1"/>
        <v/>
      </c>
      <c r="M43" s="91">
        <f t="shared" si="2"/>
        <v>0</v>
      </c>
      <c r="N43" s="53" t="str">
        <f t="shared" si="3"/>
        <v/>
      </c>
      <c r="O43" s="7"/>
      <c r="P43" s="51"/>
      <c r="Q43" s="91" t="e">
        <f t="shared" si="4"/>
        <v>#DIV/0!</v>
      </c>
      <c r="R43" s="53" t="str">
        <f t="shared" si="5"/>
        <v/>
      </c>
      <c r="S43" s="5"/>
      <c r="T43" s="8"/>
    </row>
    <row r="44" spans="1:20" x14ac:dyDescent="0.3">
      <c r="A44" s="9"/>
      <c r="B44" s="5"/>
      <c r="C44" s="1">
        <v>31</v>
      </c>
      <c r="D44" s="22"/>
      <c r="E44" s="23"/>
      <c r="F44" s="23"/>
      <c r="G44" s="50" t="str">
        <f>IF(ISNUMBER('Creep Calculation'!E57),'Creep Calculation'!E57,"")</f>
        <v/>
      </c>
      <c r="H44" s="52">
        <v>0.1</v>
      </c>
      <c r="I44" s="22">
        <v>1</v>
      </c>
      <c r="J44" s="7"/>
      <c r="K44" s="91">
        <f t="shared" si="0"/>
        <v>0</v>
      </c>
      <c r="L44" s="19" t="str">
        <f t="shared" si="1"/>
        <v/>
      </c>
      <c r="M44" s="91">
        <f t="shared" si="2"/>
        <v>0</v>
      </c>
      <c r="N44" s="53" t="str">
        <f t="shared" si="3"/>
        <v/>
      </c>
      <c r="O44" s="7"/>
      <c r="P44" s="51"/>
      <c r="Q44" s="91" t="e">
        <f t="shared" si="4"/>
        <v>#DIV/0!</v>
      </c>
      <c r="R44" s="53" t="str">
        <f t="shared" si="5"/>
        <v/>
      </c>
      <c r="S44" s="5"/>
      <c r="T44" s="8"/>
    </row>
    <row r="45" spans="1:20" x14ac:dyDescent="0.3">
      <c r="A45" s="9"/>
      <c r="B45" s="5"/>
      <c r="C45" s="1">
        <v>32</v>
      </c>
      <c r="D45" s="22"/>
      <c r="E45" s="23"/>
      <c r="F45" s="23"/>
      <c r="G45" s="50" t="str">
        <f>IF(ISNUMBER('Creep Calculation'!E58),'Creep Calculation'!E58,"")</f>
        <v/>
      </c>
      <c r="H45" s="52">
        <v>0.1</v>
      </c>
      <c r="I45" s="22">
        <v>1</v>
      </c>
      <c r="J45" s="7"/>
      <c r="K45" s="91">
        <f t="shared" si="0"/>
        <v>0</v>
      </c>
      <c r="L45" s="19" t="str">
        <f t="shared" si="1"/>
        <v/>
      </c>
      <c r="M45" s="91">
        <f t="shared" si="2"/>
        <v>0</v>
      </c>
      <c r="N45" s="53" t="str">
        <f t="shared" si="3"/>
        <v/>
      </c>
      <c r="O45" s="7"/>
      <c r="P45" s="51"/>
      <c r="Q45" s="91" t="e">
        <f t="shared" si="4"/>
        <v>#DIV/0!</v>
      </c>
      <c r="R45" s="53" t="str">
        <f t="shared" si="5"/>
        <v/>
      </c>
      <c r="S45" s="5"/>
      <c r="T45" s="8"/>
    </row>
    <row r="46" spans="1:20" x14ac:dyDescent="0.3">
      <c r="A46" s="9"/>
      <c r="B46" s="5"/>
      <c r="C46" s="1">
        <v>33</v>
      </c>
      <c r="D46" s="22"/>
      <c r="E46" s="23"/>
      <c r="F46" s="23"/>
      <c r="G46" s="50" t="str">
        <f>IF(ISNUMBER('Creep Calculation'!E59),'Creep Calculation'!E59,"")</f>
        <v/>
      </c>
      <c r="H46" s="52">
        <v>0.1</v>
      </c>
      <c r="I46" s="22">
        <v>1</v>
      </c>
      <c r="J46" s="7"/>
      <c r="K46" s="91">
        <f t="shared" si="0"/>
        <v>0</v>
      </c>
      <c r="L46" s="19" t="str">
        <f t="shared" si="1"/>
        <v/>
      </c>
      <c r="M46" s="91">
        <f t="shared" si="2"/>
        <v>0</v>
      </c>
      <c r="N46" s="53" t="str">
        <f t="shared" si="3"/>
        <v/>
      </c>
      <c r="O46" s="7"/>
      <c r="P46" s="51"/>
      <c r="Q46" s="91" t="e">
        <f t="shared" si="4"/>
        <v>#DIV/0!</v>
      </c>
      <c r="R46" s="53" t="str">
        <f t="shared" si="5"/>
        <v/>
      </c>
      <c r="S46" s="5"/>
      <c r="T46" s="8"/>
    </row>
    <row r="47" spans="1:20" x14ac:dyDescent="0.3">
      <c r="A47" s="9"/>
      <c r="B47" s="5"/>
      <c r="C47" s="1">
        <v>34</v>
      </c>
      <c r="D47" s="22"/>
      <c r="E47" s="23"/>
      <c r="F47" s="23"/>
      <c r="G47" s="50" t="str">
        <f>IF(ISNUMBER('Creep Calculation'!E60),'Creep Calculation'!E60,"")</f>
        <v/>
      </c>
      <c r="H47" s="52">
        <v>0.1</v>
      </c>
      <c r="I47" s="22">
        <v>1</v>
      </c>
      <c r="J47" s="7"/>
      <c r="K47" s="91">
        <f t="shared" si="0"/>
        <v>0</v>
      </c>
      <c r="L47" s="19" t="str">
        <f t="shared" si="1"/>
        <v/>
      </c>
      <c r="M47" s="91">
        <f t="shared" si="2"/>
        <v>0</v>
      </c>
      <c r="N47" s="53" t="str">
        <f t="shared" si="3"/>
        <v/>
      </c>
      <c r="O47" s="7"/>
      <c r="P47" s="51"/>
      <c r="Q47" s="91" t="e">
        <f t="shared" si="4"/>
        <v>#DIV/0!</v>
      </c>
      <c r="R47" s="53" t="str">
        <f t="shared" si="5"/>
        <v/>
      </c>
      <c r="S47" s="5"/>
      <c r="T47" s="8"/>
    </row>
    <row r="48" spans="1:20" x14ac:dyDescent="0.3">
      <c r="A48" s="9"/>
      <c r="B48" s="5"/>
      <c r="C48" s="1">
        <v>35</v>
      </c>
      <c r="D48" s="22"/>
      <c r="E48" s="23"/>
      <c r="F48" s="23"/>
      <c r="G48" s="50" t="str">
        <f>IF(ISNUMBER('Creep Calculation'!E61),'Creep Calculation'!E61,"")</f>
        <v/>
      </c>
      <c r="H48" s="52">
        <v>0.1</v>
      </c>
      <c r="I48" s="22">
        <v>1</v>
      </c>
      <c r="J48" s="7"/>
      <c r="K48" s="91">
        <f t="shared" si="0"/>
        <v>0</v>
      </c>
      <c r="L48" s="19" t="str">
        <f t="shared" si="1"/>
        <v/>
      </c>
      <c r="M48" s="91">
        <f t="shared" si="2"/>
        <v>0</v>
      </c>
      <c r="N48" s="53" t="str">
        <f t="shared" si="3"/>
        <v/>
      </c>
      <c r="O48" s="7"/>
      <c r="P48" s="51"/>
      <c r="Q48" s="91" t="e">
        <f t="shared" si="4"/>
        <v>#DIV/0!</v>
      </c>
      <c r="R48" s="53" t="str">
        <f t="shared" si="5"/>
        <v/>
      </c>
      <c r="S48" s="5"/>
      <c r="T48" s="8"/>
    </row>
    <row r="49" spans="1:20" x14ac:dyDescent="0.3">
      <c r="A49" s="9"/>
      <c r="B49" s="5"/>
      <c r="C49" s="1">
        <v>36</v>
      </c>
      <c r="D49" s="22"/>
      <c r="E49" s="23"/>
      <c r="F49" s="23"/>
      <c r="G49" s="50" t="str">
        <f>IF(ISNUMBER('Creep Calculation'!E62),'Creep Calculation'!E62,"")</f>
        <v/>
      </c>
      <c r="H49" s="52">
        <v>0.1</v>
      </c>
      <c r="I49" s="22">
        <v>1</v>
      </c>
      <c r="J49" s="7"/>
      <c r="K49" s="91">
        <f t="shared" si="0"/>
        <v>0</v>
      </c>
      <c r="L49" s="19" t="str">
        <f t="shared" si="1"/>
        <v/>
      </c>
      <c r="M49" s="91">
        <f t="shared" si="2"/>
        <v>0</v>
      </c>
      <c r="N49" s="53" t="str">
        <f t="shared" si="3"/>
        <v/>
      </c>
      <c r="O49" s="7"/>
      <c r="P49" s="51"/>
      <c r="Q49" s="91" t="e">
        <f t="shared" si="4"/>
        <v>#DIV/0!</v>
      </c>
      <c r="R49" s="53" t="str">
        <f t="shared" si="5"/>
        <v/>
      </c>
      <c r="S49" s="5"/>
      <c r="T49" s="8"/>
    </row>
    <row r="50" spans="1:20" x14ac:dyDescent="0.3">
      <c r="A50" s="9"/>
      <c r="B50" s="5"/>
      <c r="C50" s="1">
        <v>37</v>
      </c>
      <c r="D50" s="22"/>
      <c r="E50" s="23"/>
      <c r="F50" s="23"/>
      <c r="G50" s="50" t="str">
        <f>IF(ISNUMBER('Creep Calculation'!E63),'Creep Calculation'!E63,"")</f>
        <v/>
      </c>
      <c r="H50" s="52">
        <v>0.1</v>
      </c>
      <c r="I50" s="22">
        <v>1</v>
      </c>
      <c r="J50" s="7"/>
      <c r="K50" s="91">
        <f t="shared" si="0"/>
        <v>0</v>
      </c>
      <c r="L50" s="19" t="str">
        <f t="shared" si="1"/>
        <v/>
      </c>
      <c r="M50" s="91">
        <f t="shared" si="2"/>
        <v>0</v>
      </c>
      <c r="N50" s="53" t="str">
        <f t="shared" si="3"/>
        <v/>
      </c>
      <c r="O50" s="7"/>
      <c r="P50" s="51"/>
      <c r="Q50" s="91" t="e">
        <f t="shared" si="4"/>
        <v>#DIV/0!</v>
      </c>
      <c r="R50" s="53" t="str">
        <f t="shared" si="5"/>
        <v/>
      </c>
      <c r="S50" s="5"/>
      <c r="T50" s="8"/>
    </row>
    <row r="51" spans="1:20" x14ac:dyDescent="0.3">
      <c r="A51" s="9"/>
      <c r="B51" s="5"/>
      <c r="C51" s="1">
        <v>38</v>
      </c>
      <c r="D51" s="22"/>
      <c r="E51" s="23"/>
      <c r="F51" s="23"/>
      <c r="G51" s="50" t="str">
        <f>IF(ISNUMBER('Creep Calculation'!E64),'Creep Calculation'!E64,"")</f>
        <v/>
      </c>
      <c r="H51" s="52">
        <v>0.1</v>
      </c>
      <c r="I51" s="22">
        <v>1</v>
      </c>
      <c r="J51" s="7"/>
      <c r="K51" s="91">
        <f t="shared" si="0"/>
        <v>0</v>
      </c>
      <c r="L51" s="19" t="str">
        <f t="shared" si="1"/>
        <v/>
      </c>
      <c r="M51" s="91">
        <f t="shared" si="2"/>
        <v>0</v>
      </c>
      <c r="N51" s="53" t="str">
        <f t="shared" si="3"/>
        <v/>
      </c>
      <c r="O51" s="7"/>
      <c r="P51" s="51"/>
      <c r="Q51" s="91" t="e">
        <f t="shared" si="4"/>
        <v>#DIV/0!</v>
      </c>
      <c r="R51" s="53" t="str">
        <f t="shared" si="5"/>
        <v/>
      </c>
      <c r="S51" s="5"/>
      <c r="T51" s="8"/>
    </row>
    <row r="52" spans="1:20" x14ac:dyDescent="0.3">
      <c r="A52" s="9"/>
      <c r="B52" s="5"/>
      <c r="C52" s="1">
        <v>39</v>
      </c>
      <c r="D52" s="22"/>
      <c r="E52" s="23"/>
      <c r="F52" s="23"/>
      <c r="G52" s="50" t="str">
        <f>IF(ISNUMBER('Creep Calculation'!E65),'Creep Calculation'!E65,"")</f>
        <v/>
      </c>
      <c r="H52" s="52">
        <v>0.1</v>
      </c>
      <c r="I52" s="22">
        <v>1</v>
      </c>
      <c r="J52" s="7"/>
      <c r="K52" s="91">
        <f t="shared" si="0"/>
        <v>0</v>
      </c>
      <c r="L52" s="19" t="str">
        <f t="shared" si="1"/>
        <v/>
      </c>
      <c r="M52" s="91">
        <f t="shared" si="2"/>
        <v>0</v>
      </c>
      <c r="N52" s="53" t="str">
        <f t="shared" si="3"/>
        <v/>
      </c>
      <c r="O52" s="7"/>
      <c r="P52" s="51"/>
      <c r="Q52" s="91" t="e">
        <f t="shared" si="4"/>
        <v>#DIV/0!</v>
      </c>
      <c r="R52" s="53" t="str">
        <f t="shared" si="5"/>
        <v/>
      </c>
      <c r="S52" s="5"/>
      <c r="T52" s="8"/>
    </row>
    <row r="53" spans="1:20" x14ac:dyDescent="0.3">
      <c r="A53" s="9"/>
      <c r="B53" s="5"/>
      <c r="C53" s="1">
        <v>40</v>
      </c>
      <c r="D53" s="22"/>
      <c r="E53" s="23"/>
      <c r="F53" s="23"/>
      <c r="G53" s="50" t="str">
        <f>IF(ISNUMBER('Creep Calculation'!E66),'Creep Calculation'!E66,"")</f>
        <v/>
      </c>
      <c r="H53" s="52">
        <v>0.1</v>
      </c>
      <c r="I53" s="22">
        <v>1</v>
      </c>
      <c r="J53" s="7"/>
      <c r="K53" s="91">
        <f t="shared" si="0"/>
        <v>0</v>
      </c>
      <c r="L53" s="19" t="str">
        <f t="shared" si="1"/>
        <v/>
      </c>
      <c r="M53" s="91">
        <f t="shared" si="2"/>
        <v>0</v>
      </c>
      <c r="N53" s="53" t="str">
        <f t="shared" si="3"/>
        <v/>
      </c>
      <c r="O53" s="7"/>
      <c r="P53" s="51"/>
      <c r="Q53" s="91" t="e">
        <f t="shared" si="4"/>
        <v>#DIV/0!</v>
      </c>
      <c r="R53" s="53" t="str">
        <f t="shared" si="5"/>
        <v/>
      </c>
      <c r="S53" s="5"/>
      <c r="T53" s="8"/>
    </row>
    <row r="54" spans="1:20" x14ac:dyDescent="0.3">
      <c r="A54" s="9"/>
      <c r="B54" s="5"/>
      <c r="C54" s="5"/>
      <c r="D54" s="48"/>
      <c r="E54" s="49"/>
      <c r="F54" s="49"/>
      <c r="G54" s="118"/>
      <c r="H54" s="49"/>
      <c r="I54" s="49"/>
      <c r="J54" s="5"/>
      <c r="K54" s="5"/>
      <c r="L54" s="36"/>
      <c r="M54" s="36"/>
      <c r="N54" s="36"/>
      <c r="O54" s="5"/>
      <c r="P54" s="49"/>
      <c r="Q54" s="5"/>
      <c r="R54" s="36"/>
      <c r="S54" s="5"/>
      <c r="T54" s="8"/>
    </row>
    <row r="55" spans="1:20" x14ac:dyDescent="0.3">
      <c r="A55" s="9"/>
      <c r="B55" s="5"/>
      <c r="C55" s="5"/>
      <c r="D55" s="48"/>
      <c r="E55" s="49"/>
      <c r="F55" s="49"/>
      <c r="G55" s="118"/>
      <c r="H55" s="49"/>
      <c r="I55" s="49"/>
      <c r="J55" s="5"/>
      <c r="K55" s="5"/>
      <c r="L55" s="36"/>
      <c r="M55" s="36"/>
      <c r="N55" s="36"/>
      <c r="O55" s="5"/>
      <c r="P55" s="49"/>
      <c r="Q55" s="5"/>
      <c r="R55" s="36"/>
      <c r="S55" s="5"/>
      <c r="T55" s="8"/>
    </row>
    <row r="56" spans="1:20" ht="9.1999999999999993" customHeight="1" x14ac:dyDescent="0.3">
      <c r="A56" s="9"/>
      <c r="B56" s="5"/>
      <c r="C56" s="5"/>
      <c r="D56" s="5"/>
      <c r="E56" s="5"/>
      <c r="F56" s="5"/>
      <c r="G56" s="26"/>
      <c r="H56" s="5"/>
      <c r="I56" s="5"/>
      <c r="J56" s="5"/>
      <c r="K56" s="5"/>
      <c r="L56" s="5"/>
      <c r="M56" s="5"/>
      <c r="N56" s="5"/>
      <c r="O56" s="5"/>
      <c r="P56" s="5"/>
      <c r="Q56" s="5"/>
      <c r="R56" s="5"/>
      <c r="S56" s="5"/>
      <c r="T56" s="8"/>
    </row>
    <row r="57" spans="1:20" ht="399.95" customHeight="1" x14ac:dyDescent="0.3">
      <c r="A57" s="8"/>
      <c r="B57" s="8"/>
      <c r="C57" s="8"/>
      <c r="D57" s="8"/>
      <c r="E57" s="8"/>
      <c r="F57" s="8"/>
      <c r="G57" s="93"/>
      <c r="H57" s="8"/>
      <c r="I57" s="8"/>
      <c r="J57" s="8"/>
      <c r="K57" s="8"/>
      <c r="L57" s="8"/>
      <c r="M57" s="8"/>
      <c r="N57" s="8"/>
      <c r="O57" s="8"/>
      <c r="P57" s="8"/>
      <c r="Q57" s="8"/>
      <c r="R57" s="8"/>
      <c r="S57" s="8"/>
      <c r="T57" s="8"/>
    </row>
  </sheetData>
  <sheetProtection password="8E71" sheet="1" objects="1" scenarios="1"/>
  <mergeCells count="1">
    <mergeCell ref="E4:F4"/>
  </mergeCells>
  <phoneticPr fontId="0" type="noConversion"/>
  <dataValidations count="4">
    <dataValidation type="decimal" errorStyle="warning" allowBlank="1" showErrorMessage="1" error="Please enter numeric values only." sqref="H8:H10 P54:P55 H54:I55">
      <formula1>0</formula1>
      <formula2>100</formula2>
    </dataValidation>
    <dataValidation type="decimal" allowBlank="1" showErrorMessage="1" error="Please enter numeric values only." sqref="E54:G55">
      <formula1>0</formula1>
      <formula2>100</formula2>
    </dataValidation>
    <dataValidation type="decimal" allowBlank="1" showErrorMessage="1" error="Enter numeric values only" sqref="E8:F10 H14:I53 E14:F53 P14:P53">
      <formula1>0</formula1>
      <formula2>10000</formula2>
    </dataValidation>
    <dataValidation allowBlank="1" error="Enter numeric values only" sqref="G14:G53"/>
  </dataValidations>
  <pageMargins left="0.59055118110236227" right="0.59055118110236227" top="0.59055118110236227" bottom="0.98425196850393704" header="0.51181102362204722" footer="0.51181102362204722"/>
  <pageSetup paperSize="9" fitToHeight="2" orientation="landscape" horizontalDpi="360" verticalDpi="360"/>
  <headerFooter alignWithMargins="0">
    <oddFooter>&amp;LPrinted on &amp;D, 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7"/>
  <sheetViews>
    <sheetView topLeftCell="B2" zoomScaleNormal="100" workbookViewId="0">
      <selection activeCell="T4" sqref="T4"/>
    </sheetView>
  </sheetViews>
  <sheetFormatPr defaultColWidth="12.28515625" defaultRowHeight="15" x14ac:dyDescent="0.3"/>
  <cols>
    <col min="1" max="2" width="1.7109375" style="2" customWidth="1"/>
    <col min="3" max="3" width="4" style="2" customWidth="1"/>
    <col min="4" max="4" width="14.85546875" style="2" customWidth="1"/>
    <col min="5" max="6" width="10.85546875" style="2" customWidth="1"/>
    <col min="7" max="7" width="10.85546875" style="25" customWidth="1"/>
    <col min="8" max="9" width="10.85546875" style="2" customWidth="1"/>
    <col min="10" max="10" width="1.85546875" style="2" customWidth="1"/>
    <col min="11" max="11" width="10.42578125" style="2" hidden="1" customWidth="1"/>
    <col min="12" max="12" width="10.85546875" style="2" customWidth="1"/>
    <col min="13" max="13" width="10.85546875" style="2" hidden="1" customWidth="1"/>
    <col min="14" max="14" width="10.85546875" style="2" customWidth="1"/>
    <col min="15" max="15" width="1.85546875" style="2" customWidth="1"/>
    <col min="16" max="16" width="11.85546875" style="2" customWidth="1"/>
    <col min="17" max="17" width="9.85546875" style="2" hidden="1" customWidth="1"/>
    <col min="18" max="18" width="11.85546875" style="2" customWidth="1"/>
    <col min="19" max="19" width="1.42578125" style="2" customWidth="1"/>
    <col min="20" max="20" width="200.7109375" style="2" customWidth="1"/>
    <col min="21" max="16384" width="12.28515625" style="2"/>
  </cols>
  <sheetData>
    <row r="1" spans="1:20" ht="7.7" customHeight="1" x14ac:dyDescent="0.3">
      <c r="A1" s="9"/>
      <c r="B1" s="9"/>
      <c r="C1" s="9"/>
      <c r="D1" s="9"/>
      <c r="E1" s="9"/>
      <c r="F1" s="9"/>
      <c r="G1" s="24"/>
      <c r="H1" s="9"/>
      <c r="I1" s="9"/>
      <c r="J1" s="8"/>
      <c r="K1" s="8"/>
      <c r="L1" s="8"/>
      <c r="M1" s="8"/>
      <c r="N1" s="8"/>
      <c r="O1" s="8"/>
      <c r="P1" s="8"/>
      <c r="Q1" s="8"/>
      <c r="R1" s="8"/>
      <c r="S1" s="8"/>
      <c r="T1" s="8"/>
    </row>
    <row r="2" spans="1:20" ht="99.95" customHeight="1" x14ac:dyDescent="0.3">
      <c r="A2" s="9"/>
      <c r="B2" s="5"/>
      <c r="C2" s="5"/>
      <c r="D2" s="5"/>
      <c r="E2" s="5"/>
      <c r="F2" s="5"/>
      <c r="G2" s="26"/>
      <c r="H2" s="5"/>
      <c r="I2" s="5"/>
      <c r="J2" s="5"/>
      <c r="K2" s="5"/>
      <c r="L2" s="5"/>
      <c r="M2" s="5"/>
      <c r="N2" s="5"/>
      <c r="O2" s="5"/>
      <c r="P2" s="5"/>
      <c r="Q2" s="5"/>
      <c r="R2" s="5"/>
      <c r="S2" s="5"/>
      <c r="T2" s="8"/>
    </row>
    <row r="3" spans="1:20" ht="15" customHeight="1" x14ac:dyDescent="0.3">
      <c r="A3" s="9"/>
      <c r="B3" s="5"/>
      <c r="C3" s="5"/>
      <c r="D3" s="5"/>
      <c r="E3" s="5"/>
      <c r="F3" s="5"/>
      <c r="G3" s="26"/>
      <c r="H3" s="5"/>
      <c r="I3" s="5"/>
      <c r="J3" s="5"/>
      <c r="K3" s="5"/>
      <c r="L3" s="5"/>
      <c r="M3" s="5"/>
      <c r="N3" s="5"/>
      <c r="O3" s="5"/>
      <c r="P3" s="5"/>
      <c r="Q3" s="5"/>
      <c r="R3" s="5"/>
      <c r="S3" s="5"/>
      <c r="T3" s="8"/>
    </row>
    <row r="4" spans="1:20" x14ac:dyDescent="0.3">
      <c r="A4" s="9"/>
      <c r="B4" s="5"/>
      <c r="C4" s="6"/>
      <c r="D4" s="6" t="s">
        <v>14</v>
      </c>
      <c r="E4" s="171"/>
      <c r="F4" s="172"/>
      <c r="G4" s="26"/>
      <c r="H4" s="5"/>
      <c r="I4" s="5"/>
      <c r="J4" s="5"/>
      <c r="K4" s="5"/>
      <c r="L4" s="21"/>
      <c r="M4" s="21"/>
      <c r="N4" s="21"/>
      <c r="O4" s="5"/>
      <c r="P4" s="21"/>
      <c r="Q4" s="5"/>
      <c r="R4" s="5"/>
      <c r="S4" s="5"/>
      <c r="T4" s="8"/>
    </row>
    <row r="5" spans="1:20" ht="15.2" customHeight="1" x14ac:dyDescent="0.3">
      <c r="A5" s="9"/>
      <c r="B5" s="5"/>
      <c r="C5" s="5"/>
      <c r="D5" s="5"/>
      <c r="E5" s="5"/>
      <c r="F5" s="5"/>
      <c r="G5" s="26"/>
      <c r="H5" s="5"/>
      <c r="I5" s="5"/>
      <c r="K5" s="36"/>
      <c r="L5" s="5"/>
      <c r="M5" s="5"/>
      <c r="N5" s="5"/>
      <c r="O5" s="5"/>
      <c r="P5" s="5"/>
      <c r="Q5" s="5"/>
      <c r="R5" s="11"/>
      <c r="S5" s="5"/>
      <c r="T5" s="8"/>
    </row>
    <row r="6" spans="1:20" x14ac:dyDescent="0.3">
      <c r="A6" s="9"/>
      <c r="B6" s="5"/>
      <c r="C6" s="5"/>
      <c r="E6" s="6" t="s">
        <v>15</v>
      </c>
      <c r="G6" s="26"/>
      <c r="H6" s="5"/>
      <c r="I6" s="5"/>
      <c r="J6" s="5"/>
      <c r="K6" s="36"/>
      <c r="L6" s="5"/>
      <c r="M6" s="5"/>
      <c r="N6" s="5"/>
      <c r="O6" s="5"/>
      <c r="P6" s="5"/>
      <c r="Q6" s="5"/>
      <c r="R6" s="11"/>
      <c r="S6" s="5"/>
      <c r="T6" s="8"/>
    </row>
    <row r="7" spans="1:20" ht="19.5" x14ac:dyDescent="0.4">
      <c r="A7" s="9"/>
      <c r="B7" s="5"/>
      <c r="C7" s="4"/>
      <c r="D7" s="4"/>
      <c r="E7" s="55" t="s">
        <v>12</v>
      </c>
      <c r="F7" s="55" t="s">
        <v>13</v>
      </c>
      <c r="G7" s="26"/>
      <c r="H7" s="120"/>
      <c r="I7" s="4"/>
      <c r="J7" s="5"/>
      <c r="K7" s="5"/>
      <c r="L7" s="5"/>
      <c r="M7" s="5"/>
      <c r="N7" s="5"/>
      <c r="O7" s="5"/>
      <c r="P7" s="5"/>
      <c r="Q7" s="5"/>
      <c r="R7" s="5"/>
      <c r="S7" s="5"/>
      <c r="T7" s="8"/>
    </row>
    <row r="8" spans="1:20" x14ac:dyDescent="0.3">
      <c r="A8" s="9"/>
      <c r="B8" s="5"/>
      <c r="C8" s="4"/>
      <c r="D8" s="4">
        <v>1</v>
      </c>
      <c r="E8" s="23"/>
      <c r="F8" s="23"/>
      <c r="G8" s="26"/>
      <c r="H8" s="4"/>
      <c r="I8" s="4"/>
      <c r="J8" s="5"/>
      <c r="K8" s="5"/>
      <c r="L8" s="5"/>
      <c r="M8" s="5"/>
      <c r="N8" s="5"/>
      <c r="O8" s="5"/>
      <c r="P8" s="5"/>
      <c r="Q8" s="5"/>
      <c r="R8" s="5"/>
      <c r="S8" s="5"/>
      <c r="T8" s="8"/>
    </row>
    <row r="9" spans="1:20" x14ac:dyDescent="0.3">
      <c r="A9" s="9"/>
      <c r="B9" s="5"/>
      <c r="C9" s="4"/>
      <c r="D9" s="4">
        <v>2</v>
      </c>
      <c r="E9" s="23"/>
      <c r="F9" s="23"/>
      <c r="G9" s="26"/>
      <c r="H9" s="4"/>
      <c r="I9" s="4"/>
      <c r="J9" s="5"/>
      <c r="K9" s="5"/>
      <c r="L9" s="5"/>
      <c r="M9" s="5"/>
      <c r="N9" s="5"/>
      <c r="O9" s="5"/>
      <c r="P9" s="5"/>
      <c r="Q9" s="5"/>
      <c r="R9" s="5"/>
      <c r="S9" s="5"/>
      <c r="T9" s="8"/>
    </row>
    <row r="10" spans="1:20" x14ac:dyDescent="0.3">
      <c r="A10" s="9"/>
      <c r="B10" s="5"/>
      <c r="C10" s="4"/>
      <c r="D10" s="4"/>
      <c r="E10" s="89">
        <f>IF(COUNT(E8:E9)=0,0,(IF(A1_blank_1=0,0.0000001,A1_blank_1)+IF(A1_blank_2=0,0.0000001,A1_blank_2))/COUNT(E8:E9))</f>
        <v>0</v>
      </c>
      <c r="F10" s="89">
        <f>IF(COUNT(F8:F9)=0,0,(IF(A2_blank_1=0,0.0000001,A2_blank_1)+IF(A2_blank_2=0,0.0000001,A2_blank_2))/COUNT(F8:F9))</f>
        <v>0</v>
      </c>
      <c r="G10" s="26"/>
      <c r="H10" s="4"/>
      <c r="I10" s="4"/>
      <c r="J10" s="5"/>
      <c r="K10" s="5"/>
      <c r="L10" s="5"/>
      <c r="M10" s="5"/>
      <c r="N10" s="5"/>
      <c r="O10" s="5"/>
      <c r="P10" s="5"/>
      <c r="Q10" s="5"/>
      <c r="R10" s="5"/>
      <c r="S10" s="5"/>
      <c r="T10" s="8"/>
    </row>
    <row r="11" spans="1:20" s="3" customFormat="1" x14ac:dyDescent="0.3">
      <c r="A11" s="9"/>
      <c r="B11" s="5"/>
      <c r="C11" s="10"/>
      <c r="D11" s="5"/>
      <c r="E11" s="5"/>
      <c r="F11" s="5"/>
      <c r="G11" s="26"/>
      <c r="H11" s="5"/>
      <c r="I11" s="5"/>
      <c r="J11" s="5"/>
      <c r="K11" s="5"/>
      <c r="L11" s="5"/>
      <c r="M11" s="5"/>
      <c r="N11" s="5"/>
      <c r="O11" s="5"/>
      <c r="P11" s="5"/>
      <c r="Q11" s="5"/>
      <c r="R11" s="5"/>
      <c r="S11" s="5"/>
      <c r="T11" s="8"/>
    </row>
    <row r="12" spans="1:20" s="3" customFormat="1" x14ac:dyDescent="0.3">
      <c r="A12" s="9"/>
      <c r="B12" s="5"/>
      <c r="D12" s="5"/>
      <c r="E12" s="6" t="s">
        <v>16</v>
      </c>
      <c r="F12" s="5"/>
      <c r="G12" s="26"/>
      <c r="H12" s="5"/>
      <c r="I12" s="5"/>
      <c r="J12" s="5"/>
      <c r="K12" s="5"/>
      <c r="L12" s="6" t="s">
        <v>1</v>
      </c>
      <c r="M12" s="5"/>
      <c r="N12" s="47"/>
      <c r="O12" s="5"/>
      <c r="P12" s="5"/>
      <c r="Q12" s="5"/>
      <c r="R12" s="5"/>
      <c r="S12" s="5"/>
      <c r="T12" s="8"/>
    </row>
    <row r="13" spans="1:20" s="18" customFormat="1" ht="57" customHeight="1" x14ac:dyDescent="0.3">
      <c r="A13" s="13"/>
      <c r="B13" s="14"/>
      <c r="C13" s="15"/>
      <c r="D13" s="12" t="s">
        <v>0</v>
      </c>
      <c r="E13" s="54" t="s">
        <v>12</v>
      </c>
      <c r="F13" s="54" t="s">
        <v>13</v>
      </c>
      <c r="G13" s="75" t="s">
        <v>33</v>
      </c>
      <c r="H13" s="20" t="s">
        <v>17</v>
      </c>
      <c r="I13" s="20" t="s">
        <v>18</v>
      </c>
      <c r="J13" s="56"/>
      <c r="K13" s="90" t="s">
        <v>23</v>
      </c>
      <c r="L13" s="30" t="s">
        <v>47</v>
      </c>
      <c r="M13" s="90" t="s">
        <v>24</v>
      </c>
      <c r="N13" s="30" t="s">
        <v>38</v>
      </c>
      <c r="O13" s="56"/>
      <c r="P13" s="20" t="s">
        <v>2</v>
      </c>
      <c r="Q13" s="90" t="s">
        <v>25</v>
      </c>
      <c r="R13" s="30" t="s">
        <v>39</v>
      </c>
      <c r="S13" s="16"/>
      <c r="T13" s="17"/>
    </row>
    <row r="14" spans="1:20" x14ac:dyDescent="0.3">
      <c r="A14" s="9"/>
      <c r="B14" s="5"/>
      <c r="C14" s="1">
        <v>1</v>
      </c>
      <c r="D14" s="22"/>
      <c r="E14" s="23"/>
      <c r="F14" s="23"/>
      <c r="G14" s="50" t="str">
        <f>IF(ISNUMBER('Creep Calculation'!E11),'Creep Calculation'!E11,"")</f>
        <v/>
      </c>
      <c r="H14" s="52">
        <v>0.1</v>
      </c>
      <c r="I14" s="22">
        <v>1</v>
      </c>
      <c r="J14" s="7"/>
      <c r="K14" s="91">
        <f t="shared" ref="K14:K53" si="0">(IF(ISNUMBER(G14),G14,A2_sample)-A1_sample)-(A2_blank_ave-A1_blank_ave)</f>
        <v>0</v>
      </c>
      <c r="L14" s="19" t="str">
        <f t="shared" ref="L14:L53" si="1">IF(OR(ISBLANK(A1_sample),AND(ISBLANK(A2_sample),G14=""),A1_blank_ave=0,A2_blank_ave=0),"",Change_absorbance)</f>
        <v/>
      </c>
      <c r="M14" s="91">
        <f t="shared" ref="M14:M53" si="2">0.03232*K14*Dilution/Sample_volume</f>
        <v>0</v>
      </c>
      <c r="N14" s="53" t="str">
        <f t="shared" ref="N14:N53" si="3">IF(OR(ISBLANK(A1_sample),AND(ISBLANK(A2_sample),G14=""),A1_blank_ave=0,A2_blank_ave=0),"",Concentration_gL)</f>
        <v/>
      </c>
      <c r="O14" s="7"/>
      <c r="P14" s="51"/>
      <c r="Q14" s="91" t="e">
        <f t="shared" ref="Q14:Q53" si="4">Concentration_gL*100/Sample_con_gL</f>
        <v>#DIV/0!</v>
      </c>
      <c r="R14" s="53" t="str">
        <f t="shared" ref="R14:R53" si="5">IF(ISERROR(Concentration_gg),"",Concentration_gg)</f>
        <v/>
      </c>
      <c r="S14" s="5"/>
      <c r="T14" s="8"/>
    </row>
    <row r="15" spans="1:20" x14ac:dyDescent="0.3">
      <c r="A15" s="9"/>
      <c r="B15" s="5"/>
      <c r="C15" s="1">
        <v>2</v>
      </c>
      <c r="D15" s="22"/>
      <c r="E15" s="23"/>
      <c r="F15" s="23"/>
      <c r="G15" s="50" t="str">
        <f>IF(ISNUMBER('Creep Calculation'!E12),'Creep Calculation'!E12,"")</f>
        <v/>
      </c>
      <c r="H15" s="52">
        <v>0.1</v>
      </c>
      <c r="I15" s="22">
        <v>1</v>
      </c>
      <c r="J15" s="7"/>
      <c r="K15" s="91">
        <f t="shared" si="0"/>
        <v>0</v>
      </c>
      <c r="L15" s="19" t="str">
        <f t="shared" si="1"/>
        <v/>
      </c>
      <c r="M15" s="91">
        <f t="shared" si="2"/>
        <v>0</v>
      </c>
      <c r="N15" s="53" t="str">
        <f t="shared" si="3"/>
        <v/>
      </c>
      <c r="O15" s="7"/>
      <c r="P15" s="51"/>
      <c r="Q15" s="91" t="e">
        <f t="shared" si="4"/>
        <v>#DIV/0!</v>
      </c>
      <c r="R15" s="53" t="str">
        <f t="shared" si="5"/>
        <v/>
      </c>
      <c r="S15" s="5"/>
      <c r="T15" s="8"/>
    </row>
    <row r="16" spans="1:20" x14ac:dyDescent="0.3">
      <c r="A16" s="9"/>
      <c r="B16" s="5"/>
      <c r="C16" s="1">
        <v>3</v>
      </c>
      <c r="D16" s="22"/>
      <c r="E16" s="23"/>
      <c r="F16" s="23"/>
      <c r="G16" s="50" t="str">
        <f>IF(ISNUMBER('Creep Calculation'!E13),'Creep Calculation'!E13,"")</f>
        <v/>
      </c>
      <c r="H16" s="52">
        <v>0.1</v>
      </c>
      <c r="I16" s="22">
        <v>1</v>
      </c>
      <c r="J16" s="7"/>
      <c r="K16" s="91">
        <f t="shared" si="0"/>
        <v>0</v>
      </c>
      <c r="L16" s="19" t="str">
        <f t="shared" si="1"/>
        <v/>
      </c>
      <c r="M16" s="91">
        <f t="shared" si="2"/>
        <v>0</v>
      </c>
      <c r="N16" s="53" t="str">
        <f t="shared" si="3"/>
        <v/>
      </c>
      <c r="O16" s="7"/>
      <c r="P16" s="51"/>
      <c r="Q16" s="91" t="e">
        <f t="shared" si="4"/>
        <v>#DIV/0!</v>
      </c>
      <c r="R16" s="53" t="str">
        <f t="shared" si="5"/>
        <v/>
      </c>
      <c r="S16" s="5"/>
      <c r="T16" s="8"/>
    </row>
    <row r="17" spans="1:20" x14ac:dyDescent="0.3">
      <c r="A17" s="9"/>
      <c r="B17" s="5"/>
      <c r="C17" s="1">
        <v>4</v>
      </c>
      <c r="D17" s="22"/>
      <c r="E17" s="23"/>
      <c r="F17" s="23"/>
      <c r="G17" s="50" t="str">
        <f>IF(ISNUMBER('Creep Calculation'!E14),'Creep Calculation'!E14,"")</f>
        <v/>
      </c>
      <c r="H17" s="52">
        <v>0.1</v>
      </c>
      <c r="I17" s="22">
        <v>1</v>
      </c>
      <c r="J17" s="7"/>
      <c r="K17" s="91">
        <f t="shared" si="0"/>
        <v>0</v>
      </c>
      <c r="L17" s="19" t="str">
        <f t="shared" si="1"/>
        <v/>
      </c>
      <c r="M17" s="91">
        <f t="shared" si="2"/>
        <v>0</v>
      </c>
      <c r="N17" s="53" t="str">
        <f t="shared" si="3"/>
        <v/>
      </c>
      <c r="O17" s="7"/>
      <c r="P17" s="51"/>
      <c r="Q17" s="91" t="e">
        <f t="shared" si="4"/>
        <v>#DIV/0!</v>
      </c>
      <c r="R17" s="53" t="str">
        <f t="shared" si="5"/>
        <v/>
      </c>
      <c r="S17" s="5"/>
      <c r="T17" s="8"/>
    </row>
    <row r="18" spans="1:20" x14ac:dyDescent="0.3">
      <c r="A18" s="9"/>
      <c r="B18" s="5"/>
      <c r="C18" s="1">
        <v>5</v>
      </c>
      <c r="D18" s="22"/>
      <c r="E18" s="23"/>
      <c r="F18" s="23"/>
      <c r="G18" s="50" t="str">
        <f>IF(ISNUMBER('Creep Calculation'!E15),'Creep Calculation'!E15,"")</f>
        <v/>
      </c>
      <c r="H18" s="52">
        <v>0.1</v>
      </c>
      <c r="I18" s="22">
        <v>1</v>
      </c>
      <c r="J18" s="7"/>
      <c r="K18" s="91">
        <f t="shared" si="0"/>
        <v>0</v>
      </c>
      <c r="L18" s="19" t="str">
        <f t="shared" si="1"/>
        <v/>
      </c>
      <c r="M18" s="91">
        <f t="shared" si="2"/>
        <v>0</v>
      </c>
      <c r="N18" s="53" t="str">
        <f t="shared" si="3"/>
        <v/>
      </c>
      <c r="O18" s="7"/>
      <c r="P18" s="51"/>
      <c r="Q18" s="91" t="e">
        <f t="shared" si="4"/>
        <v>#DIV/0!</v>
      </c>
      <c r="R18" s="53" t="str">
        <f t="shared" si="5"/>
        <v/>
      </c>
      <c r="S18" s="5"/>
      <c r="T18" s="8"/>
    </row>
    <row r="19" spans="1:20" x14ac:dyDescent="0.3">
      <c r="A19" s="9"/>
      <c r="B19" s="5"/>
      <c r="C19" s="1">
        <v>6</v>
      </c>
      <c r="D19" s="22"/>
      <c r="E19" s="23"/>
      <c r="F19" s="23"/>
      <c r="G19" s="50" t="str">
        <f>IF(ISNUMBER('Creep Calculation'!E16),'Creep Calculation'!E16,"")</f>
        <v/>
      </c>
      <c r="H19" s="52">
        <v>0.1</v>
      </c>
      <c r="I19" s="22">
        <v>1</v>
      </c>
      <c r="J19" s="7"/>
      <c r="K19" s="91">
        <f t="shared" si="0"/>
        <v>0</v>
      </c>
      <c r="L19" s="19" t="str">
        <f t="shared" si="1"/>
        <v/>
      </c>
      <c r="M19" s="91">
        <f t="shared" si="2"/>
        <v>0</v>
      </c>
      <c r="N19" s="53" t="str">
        <f t="shared" si="3"/>
        <v/>
      </c>
      <c r="O19" s="7"/>
      <c r="P19" s="51"/>
      <c r="Q19" s="91" t="e">
        <f t="shared" si="4"/>
        <v>#DIV/0!</v>
      </c>
      <c r="R19" s="53" t="str">
        <f t="shared" si="5"/>
        <v/>
      </c>
      <c r="S19" s="5"/>
      <c r="T19" s="8"/>
    </row>
    <row r="20" spans="1:20" x14ac:dyDescent="0.3">
      <c r="A20" s="9"/>
      <c r="B20" s="5"/>
      <c r="C20" s="1">
        <v>7</v>
      </c>
      <c r="D20" s="22"/>
      <c r="E20" s="23"/>
      <c r="F20" s="23"/>
      <c r="G20" s="50" t="str">
        <f>IF(ISNUMBER('Creep Calculation'!E17),'Creep Calculation'!E17,"")</f>
        <v/>
      </c>
      <c r="H20" s="52">
        <v>0.1</v>
      </c>
      <c r="I20" s="22">
        <v>1</v>
      </c>
      <c r="J20" s="7"/>
      <c r="K20" s="91">
        <f t="shared" si="0"/>
        <v>0</v>
      </c>
      <c r="L20" s="19" t="str">
        <f t="shared" si="1"/>
        <v/>
      </c>
      <c r="M20" s="91">
        <f t="shared" si="2"/>
        <v>0</v>
      </c>
      <c r="N20" s="53" t="str">
        <f t="shared" si="3"/>
        <v/>
      </c>
      <c r="O20" s="7"/>
      <c r="P20" s="51"/>
      <c r="Q20" s="91" t="e">
        <f t="shared" si="4"/>
        <v>#DIV/0!</v>
      </c>
      <c r="R20" s="53" t="str">
        <f t="shared" si="5"/>
        <v/>
      </c>
      <c r="S20" s="5"/>
      <c r="T20" s="8"/>
    </row>
    <row r="21" spans="1:20" x14ac:dyDescent="0.3">
      <c r="A21" s="9"/>
      <c r="B21" s="5"/>
      <c r="C21" s="1">
        <v>8</v>
      </c>
      <c r="D21" s="22"/>
      <c r="E21" s="23"/>
      <c r="F21" s="23"/>
      <c r="G21" s="50" t="str">
        <f>IF(ISNUMBER('Creep Calculation'!E18),'Creep Calculation'!E18,"")</f>
        <v/>
      </c>
      <c r="H21" s="52">
        <v>0.1</v>
      </c>
      <c r="I21" s="22">
        <v>1</v>
      </c>
      <c r="J21" s="7"/>
      <c r="K21" s="91">
        <f t="shared" si="0"/>
        <v>0</v>
      </c>
      <c r="L21" s="19" t="str">
        <f t="shared" si="1"/>
        <v/>
      </c>
      <c r="M21" s="91">
        <f t="shared" si="2"/>
        <v>0</v>
      </c>
      <c r="N21" s="53" t="str">
        <f t="shared" si="3"/>
        <v/>
      </c>
      <c r="O21" s="7"/>
      <c r="P21" s="51"/>
      <c r="Q21" s="91" t="e">
        <f t="shared" si="4"/>
        <v>#DIV/0!</v>
      </c>
      <c r="R21" s="53" t="str">
        <f t="shared" si="5"/>
        <v/>
      </c>
      <c r="S21" s="5"/>
      <c r="T21" s="8"/>
    </row>
    <row r="22" spans="1:20" x14ac:dyDescent="0.3">
      <c r="A22" s="9"/>
      <c r="B22" s="5"/>
      <c r="C22" s="1">
        <v>9</v>
      </c>
      <c r="D22" s="22"/>
      <c r="E22" s="23"/>
      <c r="F22" s="23"/>
      <c r="G22" s="50" t="str">
        <f>IF(ISNUMBER('Creep Calculation'!E19),'Creep Calculation'!E19,"")</f>
        <v/>
      </c>
      <c r="H22" s="52">
        <v>0.1</v>
      </c>
      <c r="I22" s="22">
        <v>1</v>
      </c>
      <c r="J22" s="7"/>
      <c r="K22" s="91">
        <f t="shared" si="0"/>
        <v>0</v>
      </c>
      <c r="L22" s="19" t="str">
        <f t="shared" si="1"/>
        <v/>
      </c>
      <c r="M22" s="91">
        <f t="shared" si="2"/>
        <v>0</v>
      </c>
      <c r="N22" s="53" t="str">
        <f t="shared" si="3"/>
        <v/>
      </c>
      <c r="O22" s="7"/>
      <c r="P22" s="51"/>
      <c r="Q22" s="91" t="e">
        <f t="shared" si="4"/>
        <v>#DIV/0!</v>
      </c>
      <c r="R22" s="53" t="str">
        <f t="shared" si="5"/>
        <v/>
      </c>
      <c r="S22" s="5"/>
      <c r="T22" s="8"/>
    </row>
    <row r="23" spans="1:20" x14ac:dyDescent="0.3">
      <c r="A23" s="9"/>
      <c r="B23" s="5"/>
      <c r="C23" s="1">
        <v>10</v>
      </c>
      <c r="D23" s="22"/>
      <c r="E23" s="23"/>
      <c r="F23" s="23"/>
      <c r="G23" s="50" t="str">
        <f>IF(ISNUMBER('Creep Calculation'!E20),'Creep Calculation'!E20,"")</f>
        <v/>
      </c>
      <c r="H23" s="52">
        <v>0.1</v>
      </c>
      <c r="I23" s="22">
        <v>1</v>
      </c>
      <c r="J23" s="7"/>
      <c r="K23" s="91">
        <f t="shared" si="0"/>
        <v>0</v>
      </c>
      <c r="L23" s="19" t="str">
        <f t="shared" si="1"/>
        <v/>
      </c>
      <c r="M23" s="91">
        <f t="shared" si="2"/>
        <v>0</v>
      </c>
      <c r="N23" s="53" t="str">
        <f t="shared" si="3"/>
        <v/>
      </c>
      <c r="O23" s="7"/>
      <c r="P23" s="51"/>
      <c r="Q23" s="91" t="e">
        <f t="shared" si="4"/>
        <v>#DIV/0!</v>
      </c>
      <c r="R23" s="53" t="str">
        <f t="shared" si="5"/>
        <v/>
      </c>
      <c r="S23" s="5"/>
      <c r="T23" s="8"/>
    </row>
    <row r="24" spans="1:20" x14ac:dyDescent="0.3">
      <c r="A24" s="9"/>
      <c r="B24" s="5"/>
      <c r="C24" s="1">
        <v>11</v>
      </c>
      <c r="D24" s="22"/>
      <c r="E24" s="23"/>
      <c r="F24" s="23"/>
      <c r="G24" s="50" t="str">
        <f>IF(ISNUMBER('Creep Calculation'!E21),'Creep Calculation'!E21,"")</f>
        <v/>
      </c>
      <c r="H24" s="52">
        <v>0.1</v>
      </c>
      <c r="I24" s="22">
        <v>1</v>
      </c>
      <c r="J24" s="7"/>
      <c r="K24" s="91">
        <f t="shared" si="0"/>
        <v>0</v>
      </c>
      <c r="L24" s="19" t="str">
        <f t="shared" si="1"/>
        <v/>
      </c>
      <c r="M24" s="91">
        <f t="shared" si="2"/>
        <v>0</v>
      </c>
      <c r="N24" s="53" t="str">
        <f t="shared" si="3"/>
        <v/>
      </c>
      <c r="O24" s="7"/>
      <c r="P24" s="51"/>
      <c r="Q24" s="91" t="e">
        <f t="shared" si="4"/>
        <v>#DIV/0!</v>
      </c>
      <c r="R24" s="53" t="str">
        <f t="shared" si="5"/>
        <v/>
      </c>
      <c r="S24" s="5"/>
      <c r="T24" s="8"/>
    </row>
    <row r="25" spans="1:20" x14ac:dyDescent="0.3">
      <c r="A25" s="9"/>
      <c r="B25" s="5"/>
      <c r="C25" s="1">
        <v>12</v>
      </c>
      <c r="D25" s="22"/>
      <c r="E25" s="23"/>
      <c r="F25" s="23"/>
      <c r="G25" s="50" t="str">
        <f>IF(ISNUMBER('Creep Calculation'!E22),'Creep Calculation'!E22,"")</f>
        <v/>
      </c>
      <c r="H25" s="52">
        <v>0.1</v>
      </c>
      <c r="I25" s="22">
        <v>1</v>
      </c>
      <c r="J25" s="7"/>
      <c r="K25" s="91">
        <f t="shared" si="0"/>
        <v>0</v>
      </c>
      <c r="L25" s="19" t="str">
        <f t="shared" si="1"/>
        <v/>
      </c>
      <c r="M25" s="91">
        <f t="shared" si="2"/>
        <v>0</v>
      </c>
      <c r="N25" s="53" t="str">
        <f t="shared" si="3"/>
        <v/>
      </c>
      <c r="O25" s="7"/>
      <c r="P25" s="51"/>
      <c r="Q25" s="91" t="e">
        <f t="shared" si="4"/>
        <v>#DIV/0!</v>
      </c>
      <c r="R25" s="53" t="str">
        <f t="shared" si="5"/>
        <v/>
      </c>
      <c r="S25" s="5"/>
      <c r="T25" s="8"/>
    </row>
    <row r="26" spans="1:20" x14ac:dyDescent="0.3">
      <c r="A26" s="9"/>
      <c r="B26" s="5"/>
      <c r="C26" s="1">
        <v>13</v>
      </c>
      <c r="D26" s="22"/>
      <c r="E26" s="23"/>
      <c r="F26" s="23"/>
      <c r="G26" s="50" t="str">
        <f>IF(ISNUMBER('Creep Calculation'!E23),'Creep Calculation'!E23,"")</f>
        <v/>
      </c>
      <c r="H26" s="52">
        <v>0.1</v>
      </c>
      <c r="I26" s="22">
        <v>1</v>
      </c>
      <c r="J26" s="7"/>
      <c r="K26" s="91">
        <f t="shared" si="0"/>
        <v>0</v>
      </c>
      <c r="L26" s="19" t="str">
        <f t="shared" si="1"/>
        <v/>
      </c>
      <c r="M26" s="91">
        <f t="shared" si="2"/>
        <v>0</v>
      </c>
      <c r="N26" s="53" t="str">
        <f t="shared" si="3"/>
        <v/>
      </c>
      <c r="O26" s="7"/>
      <c r="P26" s="51"/>
      <c r="Q26" s="91" t="e">
        <f t="shared" si="4"/>
        <v>#DIV/0!</v>
      </c>
      <c r="R26" s="53" t="str">
        <f t="shared" si="5"/>
        <v/>
      </c>
      <c r="S26" s="5"/>
      <c r="T26" s="8"/>
    </row>
    <row r="27" spans="1:20" x14ac:dyDescent="0.3">
      <c r="A27" s="9"/>
      <c r="B27" s="5"/>
      <c r="C27" s="1">
        <v>14</v>
      </c>
      <c r="D27" s="22"/>
      <c r="E27" s="23"/>
      <c r="F27" s="23"/>
      <c r="G27" s="50" t="str">
        <f>IF(ISNUMBER('Creep Calculation'!E24),'Creep Calculation'!E24,"")</f>
        <v/>
      </c>
      <c r="H27" s="52">
        <v>0.1</v>
      </c>
      <c r="I27" s="22">
        <v>1</v>
      </c>
      <c r="J27" s="7"/>
      <c r="K27" s="91">
        <f t="shared" si="0"/>
        <v>0</v>
      </c>
      <c r="L27" s="19" t="str">
        <f t="shared" si="1"/>
        <v/>
      </c>
      <c r="M27" s="91">
        <f t="shared" si="2"/>
        <v>0</v>
      </c>
      <c r="N27" s="53" t="str">
        <f t="shared" si="3"/>
        <v/>
      </c>
      <c r="O27" s="7"/>
      <c r="P27" s="51"/>
      <c r="Q27" s="91" t="e">
        <f t="shared" si="4"/>
        <v>#DIV/0!</v>
      </c>
      <c r="R27" s="53" t="str">
        <f t="shared" si="5"/>
        <v/>
      </c>
      <c r="S27" s="5"/>
      <c r="T27" s="8"/>
    </row>
    <row r="28" spans="1:20" x14ac:dyDescent="0.3">
      <c r="A28" s="9"/>
      <c r="B28" s="5"/>
      <c r="C28" s="1">
        <v>15</v>
      </c>
      <c r="D28" s="22"/>
      <c r="E28" s="23"/>
      <c r="F28" s="23"/>
      <c r="G28" s="50" t="str">
        <f>IF(ISNUMBER('Creep Calculation'!E25),'Creep Calculation'!E25,"")</f>
        <v/>
      </c>
      <c r="H28" s="52">
        <v>0.1</v>
      </c>
      <c r="I28" s="22">
        <v>1</v>
      </c>
      <c r="J28" s="7"/>
      <c r="K28" s="91">
        <f t="shared" si="0"/>
        <v>0</v>
      </c>
      <c r="L28" s="19" t="str">
        <f t="shared" si="1"/>
        <v/>
      </c>
      <c r="M28" s="91">
        <f t="shared" si="2"/>
        <v>0</v>
      </c>
      <c r="N28" s="53" t="str">
        <f t="shared" si="3"/>
        <v/>
      </c>
      <c r="O28" s="7"/>
      <c r="P28" s="51"/>
      <c r="Q28" s="91" t="e">
        <f t="shared" si="4"/>
        <v>#DIV/0!</v>
      </c>
      <c r="R28" s="53" t="str">
        <f t="shared" si="5"/>
        <v/>
      </c>
      <c r="S28" s="5"/>
      <c r="T28" s="8"/>
    </row>
    <row r="29" spans="1:20" x14ac:dyDescent="0.3">
      <c r="A29" s="9"/>
      <c r="B29" s="5"/>
      <c r="C29" s="1">
        <v>16</v>
      </c>
      <c r="D29" s="22"/>
      <c r="E29" s="23"/>
      <c r="F29" s="23"/>
      <c r="G29" s="50" t="str">
        <f>IF(ISNUMBER('Creep Calculation'!E26),'Creep Calculation'!E26,"")</f>
        <v/>
      </c>
      <c r="H29" s="52">
        <v>0.1</v>
      </c>
      <c r="I29" s="22">
        <v>1</v>
      </c>
      <c r="J29" s="7"/>
      <c r="K29" s="91">
        <f t="shared" si="0"/>
        <v>0</v>
      </c>
      <c r="L29" s="19" t="str">
        <f t="shared" si="1"/>
        <v/>
      </c>
      <c r="M29" s="91">
        <f t="shared" si="2"/>
        <v>0</v>
      </c>
      <c r="N29" s="53" t="str">
        <f t="shared" si="3"/>
        <v/>
      </c>
      <c r="O29" s="7"/>
      <c r="P29" s="51"/>
      <c r="Q29" s="91" t="e">
        <f t="shared" si="4"/>
        <v>#DIV/0!</v>
      </c>
      <c r="R29" s="53" t="str">
        <f t="shared" si="5"/>
        <v/>
      </c>
      <c r="S29" s="5"/>
      <c r="T29" s="8"/>
    </row>
    <row r="30" spans="1:20" x14ac:dyDescent="0.3">
      <c r="A30" s="9"/>
      <c r="B30" s="5"/>
      <c r="C30" s="1">
        <v>17</v>
      </c>
      <c r="D30" s="22"/>
      <c r="E30" s="23"/>
      <c r="F30" s="23"/>
      <c r="G30" s="50" t="str">
        <f>IF(ISNUMBER('Creep Calculation'!E27),'Creep Calculation'!E27,"")</f>
        <v/>
      </c>
      <c r="H30" s="52">
        <v>0.1</v>
      </c>
      <c r="I30" s="22">
        <v>1</v>
      </c>
      <c r="J30" s="7"/>
      <c r="K30" s="91">
        <f t="shared" si="0"/>
        <v>0</v>
      </c>
      <c r="L30" s="19" t="str">
        <f t="shared" si="1"/>
        <v/>
      </c>
      <c r="M30" s="91">
        <f t="shared" si="2"/>
        <v>0</v>
      </c>
      <c r="N30" s="53" t="str">
        <f t="shared" si="3"/>
        <v/>
      </c>
      <c r="O30" s="7"/>
      <c r="P30" s="51"/>
      <c r="Q30" s="91" t="e">
        <f t="shared" si="4"/>
        <v>#DIV/0!</v>
      </c>
      <c r="R30" s="53" t="str">
        <f t="shared" si="5"/>
        <v/>
      </c>
      <c r="S30" s="5"/>
      <c r="T30" s="8"/>
    </row>
    <row r="31" spans="1:20" x14ac:dyDescent="0.3">
      <c r="A31" s="9"/>
      <c r="B31" s="5"/>
      <c r="C31" s="1">
        <v>18</v>
      </c>
      <c r="D31" s="22"/>
      <c r="E31" s="23"/>
      <c r="F31" s="23"/>
      <c r="G31" s="50" t="str">
        <f>IF(ISNUMBER('Creep Calculation'!E28),'Creep Calculation'!E28,"")</f>
        <v/>
      </c>
      <c r="H31" s="52">
        <v>0.1</v>
      </c>
      <c r="I31" s="22">
        <v>1</v>
      </c>
      <c r="J31" s="7"/>
      <c r="K31" s="91">
        <f t="shared" si="0"/>
        <v>0</v>
      </c>
      <c r="L31" s="19" t="str">
        <f t="shared" si="1"/>
        <v/>
      </c>
      <c r="M31" s="91">
        <f t="shared" si="2"/>
        <v>0</v>
      </c>
      <c r="N31" s="53" t="str">
        <f t="shared" si="3"/>
        <v/>
      </c>
      <c r="O31" s="7"/>
      <c r="P31" s="51"/>
      <c r="Q31" s="91" t="e">
        <f t="shared" si="4"/>
        <v>#DIV/0!</v>
      </c>
      <c r="R31" s="53" t="str">
        <f t="shared" si="5"/>
        <v/>
      </c>
      <c r="S31" s="5"/>
      <c r="T31" s="8"/>
    </row>
    <row r="32" spans="1:20" x14ac:dyDescent="0.3">
      <c r="A32" s="9"/>
      <c r="B32" s="5"/>
      <c r="C32" s="1">
        <v>19</v>
      </c>
      <c r="D32" s="22"/>
      <c r="E32" s="23"/>
      <c r="F32" s="23"/>
      <c r="G32" s="50" t="str">
        <f>IF(ISNUMBER('Creep Calculation'!E29),'Creep Calculation'!E29,"")</f>
        <v/>
      </c>
      <c r="H32" s="52">
        <v>0.1</v>
      </c>
      <c r="I32" s="22">
        <v>1</v>
      </c>
      <c r="J32" s="7"/>
      <c r="K32" s="91">
        <f t="shared" si="0"/>
        <v>0</v>
      </c>
      <c r="L32" s="19" t="str">
        <f t="shared" si="1"/>
        <v/>
      </c>
      <c r="M32" s="91">
        <f t="shared" si="2"/>
        <v>0</v>
      </c>
      <c r="N32" s="53" t="str">
        <f t="shared" si="3"/>
        <v/>
      </c>
      <c r="O32" s="7"/>
      <c r="P32" s="51"/>
      <c r="Q32" s="91" t="e">
        <f t="shared" si="4"/>
        <v>#DIV/0!</v>
      </c>
      <c r="R32" s="53" t="str">
        <f t="shared" si="5"/>
        <v/>
      </c>
      <c r="S32" s="5"/>
      <c r="T32" s="8"/>
    </row>
    <row r="33" spans="1:20" x14ac:dyDescent="0.3">
      <c r="A33" s="9"/>
      <c r="B33" s="5"/>
      <c r="C33" s="1">
        <v>20</v>
      </c>
      <c r="D33" s="22"/>
      <c r="E33" s="23"/>
      <c r="F33" s="23"/>
      <c r="G33" s="50" t="str">
        <f>IF(ISNUMBER('Creep Calculation'!E30),'Creep Calculation'!E30,"")</f>
        <v/>
      </c>
      <c r="H33" s="52">
        <v>0.1</v>
      </c>
      <c r="I33" s="22">
        <v>1</v>
      </c>
      <c r="J33" s="7"/>
      <c r="K33" s="91">
        <f t="shared" si="0"/>
        <v>0</v>
      </c>
      <c r="L33" s="19" t="str">
        <f t="shared" si="1"/>
        <v/>
      </c>
      <c r="M33" s="91">
        <f t="shared" si="2"/>
        <v>0</v>
      </c>
      <c r="N33" s="53" t="str">
        <f t="shared" si="3"/>
        <v/>
      </c>
      <c r="O33" s="7"/>
      <c r="P33" s="51"/>
      <c r="Q33" s="91" t="e">
        <f t="shared" si="4"/>
        <v>#DIV/0!</v>
      </c>
      <c r="R33" s="53" t="str">
        <f t="shared" si="5"/>
        <v/>
      </c>
      <c r="S33" s="5"/>
      <c r="T33" s="8"/>
    </row>
    <row r="34" spans="1:20" x14ac:dyDescent="0.3">
      <c r="A34" s="9"/>
      <c r="B34" s="5"/>
      <c r="C34" s="1">
        <v>21</v>
      </c>
      <c r="D34" s="22"/>
      <c r="E34" s="23"/>
      <c r="F34" s="23"/>
      <c r="G34" s="50" t="str">
        <f>IF(ISNUMBER('Creep Calculation'!#REF!),'Creep Calculation'!#REF!,"")</f>
        <v/>
      </c>
      <c r="H34" s="52">
        <v>0.1</v>
      </c>
      <c r="I34" s="22">
        <v>1</v>
      </c>
      <c r="J34" s="7"/>
      <c r="K34" s="91">
        <f t="shared" si="0"/>
        <v>0</v>
      </c>
      <c r="L34" s="19" t="str">
        <f t="shared" si="1"/>
        <v/>
      </c>
      <c r="M34" s="91">
        <f t="shared" si="2"/>
        <v>0</v>
      </c>
      <c r="N34" s="53" t="str">
        <f t="shared" si="3"/>
        <v/>
      </c>
      <c r="O34" s="7"/>
      <c r="P34" s="51"/>
      <c r="Q34" s="91" t="e">
        <f t="shared" si="4"/>
        <v>#DIV/0!</v>
      </c>
      <c r="R34" s="53" t="str">
        <f t="shared" si="5"/>
        <v/>
      </c>
      <c r="S34" s="5"/>
      <c r="T34" s="8"/>
    </row>
    <row r="35" spans="1:20" x14ac:dyDescent="0.3">
      <c r="A35" s="9"/>
      <c r="B35" s="5"/>
      <c r="C35" s="1">
        <v>22</v>
      </c>
      <c r="D35" s="22"/>
      <c r="E35" s="23"/>
      <c r="F35" s="23"/>
      <c r="G35" s="50" t="str">
        <f>IF(ISNUMBER('Creep Calculation'!#REF!),'Creep Calculation'!#REF!,"")</f>
        <v/>
      </c>
      <c r="H35" s="52">
        <v>0.1</v>
      </c>
      <c r="I35" s="22">
        <v>1</v>
      </c>
      <c r="J35" s="7"/>
      <c r="K35" s="91">
        <f t="shared" si="0"/>
        <v>0</v>
      </c>
      <c r="L35" s="19" t="str">
        <f t="shared" si="1"/>
        <v/>
      </c>
      <c r="M35" s="91">
        <f t="shared" si="2"/>
        <v>0</v>
      </c>
      <c r="N35" s="53" t="str">
        <f t="shared" si="3"/>
        <v/>
      </c>
      <c r="O35" s="7"/>
      <c r="P35" s="51"/>
      <c r="Q35" s="91" t="e">
        <f t="shared" si="4"/>
        <v>#DIV/0!</v>
      </c>
      <c r="R35" s="53" t="str">
        <f t="shared" si="5"/>
        <v/>
      </c>
      <c r="S35" s="5"/>
      <c r="T35" s="8"/>
    </row>
    <row r="36" spans="1:20" x14ac:dyDescent="0.3">
      <c r="A36" s="9"/>
      <c r="B36" s="5"/>
      <c r="C36" s="1">
        <v>23</v>
      </c>
      <c r="D36" s="22"/>
      <c r="E36" s="23"/>
      <c r="F36" s="23"/>
      <c r="G36" s="50" t="str">
        <f>IF(ISNUMBER('Creep Calculation'!#REF!),'Creep Calculation'!#REF!,"")</f>
        <v/>
      </c>
      <c r="H36" s="52">
        <v>0.1</v>
      </c>
      <c r="I36" s="22">
        <v>1</v>
      </c>
      <c r="J36" s="7"/>
      <c r="K36" s="91">
        <f t="shared" si="0"/>
        <v>0</v>
      </c>
      <c r="L36" s="19" t="str">
        <f t="shared" si="1"/>
        <v/>
      </c>
      <c r="M36" s="91">
        <f t="shared" si="2"/>
        <v>0</v>
      </c>
      <c r="N36" s="53" t="str">
        <f t="shared" si="3"/>
        <v/>
      </c>
      <c r="O36" s="7"/>
      <c r="P36" s="51"/>
      <c r="Q36" s="91" t="e">
        <f t="shared" si="4"/>
        <v>#DIV/0!</v>
      </c>
      <c r="R36" s="53" t="str">
        <f t="shared" si="5"/>
        <v/>
      </c>
      <c r="S36" s="5"/>
      <c r="T36" s="8"/>
    </row>
    <row r="37" spans="1:20" x14ac:dyDescent="0.3">
      <c r="A37" s="9"/>
      <c r="B37" s="5"/>
      <c r="C37" s="1">
        <v>24</v>
      </c>
      <c r="D37" s="22"/>
      <c r="E37" s="23"/>
      <c r="F37" s="23"/>
      <c r="G37" s="50" t="str">
        <f>IF(ISNUMBER('Creep Calculation'!#REF!),'Creep Calculation'!#REF!,"")</f>
        <v/>
      </c>
      <c r="H37" s="52">
        <v>0.1</v>
      </c>
      <c r="I37" s="22">
        <v>1</v>
      </c>
      <c r="J37" s="7"/>
      <c r="K37" s="91">
        <f t="shared" si="0"/>
        <v>0</v>
      </c>
      <c r="L37" s="19" t="str">
        <f t="shared" si="1"/>
        <v/>
      </c>
      <c r="M37" s="91">
        <f t="shared" si="2"/>
        <v>0</v>
      </c>
      <c r="N37" s="53" t="str">
        <f t="shared" si="3"/>
        <v/>
      </c>
      <c r="O37" s="7"/>
      <c r="P37" s="51"/>
      <c r="Q37" s="91" t="e">
        <f t="shared" si="4"/>
        <v>#DIV/0!</v>
      </c>
      <c r="R37" s="53" t="str">
        <f t="shared" si="5"/>
        <v/>
      </c>
      <c r="S37" s="5"/>
      <c r="T37" s="8"/>
    </row>
    <row r="38" spans="1:20" x14ac:dyDescent="0.3">
      <c r="A38" s="9"/>
      <c r="B38" s="5"/>
      <c r="C38" s="1">
        <v>25</v>
      </c>
      <c r="D38" s="22"/>
      <c r="E38" s="23"/>
      <c r="F38" s="23"/>
      <c r="G38" s="50" t="str">
        <f>IF(ISNUMBER('Creep Calculation'!E51),'Creep Calculation'!E51,"")</f>
        <v/>
      </c>
      <c r="H38" s="52">
        <v>0.1</v>
      </c>
      <c r="I38" s="22">
        <v>1</v>
      </c>
      <c r="J38" s="7"/>
      <c r="K38" s="91">
        <f t="shared" si="0"/>
        <v>0</v>
      </c>
      <c r="L38" s="19" t="str">
        <f t="shared" si="1"/>
        <v/>
      </c>
      <c r="M38" s="91">
        <f t="shared" si="2"/>
        <v>0</v>
      </c>
      <c r="N38" s="53" t="str">
        <f t="shared" si="3"/>
        <v/>
      </c>
      <c r="O38" s="7"/>
      <c r="P38" s="51"/>
      <c r="Q38" s="91" t="e">
        <f t="shared" si="4"/>
        <v>#DIV/0!</v>
      </c>
      <c r="R38" s="53" t="str">
        <f t="shared" si="5"/>
        <v/>
      </c>
      <c r="S38" s="5"/>
      <c r="T38" s="8"/>
    </row>
    <row r="39" spans="1:20" x14ac:dyDescent="0.3">
      <c r="A39" s="9"/>
      <c r="B39" s="5"/>
      <c r="C39" s="1">
        <v>26</v>
      </c>
      <c r="D39" s="22"/>
      <c r="E39" s="23"/>
      <c r="F39" s="23"/>
      <c r="G39" s="50" t="str">
        <f>IF(ISNUMBER('Creep Calculation'!E52),'Creep Calculation'!E52,"")</f>
        <v/>
      </c>
      <c r="H39" s="52">
        <v>0.1</v>
      </c>
      <c r="I39" s="22">
        <v>1</v>
      </c>
      <c r="J39" s="7"/>
      <c r="K39" s="91">
        <f t="shared" si="0"/>
        <v>0</v>
      </c>
      <c r="L39" s="19" t="str">
        <f t="shared" si="1"/>
        <v/>
      </c>
      <c r="M39" s="91">
        <f t="shared" si="2"/>
        <v>0</v>
      </c>
      <c r="N39" s="53" t="str">
        <f t="shared" si="3"/>
        <v/>
      </c>
      <c r="O39" s="7"/>
      <c r="P39" s="51"/>
      <c r="Q39" s="91" t="e">
        <f t="shared" si="4"/>
        <v>#DIV/0!</v>
      </c>
      <c r="R39" s="53" t="str">
        <f t="shared" si="5"/>
        <v/>
      </c>
      <c r="S39" s="5"/>
      <c r="T39" s="8"/>
    </row>
    <row r="40" spans="1:20" x14ac:dyDescent="0.3">
      <c r="A40" s="9"/>
      <c r="B40" s="5"/>
      <c r="C40" s="1">
        <v>27</v>
      </c>
      <c r="D40" s="22"/>
      <c r="E40" s="23"/>
      <c r="F40" s="23"/>
      <c r="G40" s="50" t="str">
        <f>IF(ISNUMBER('Creep Calculation'!E53),'Creep Calculation'!E53,"")</f>
        <v/>
      </c>
      <c r="H40" s="52">
        <v>0.1</v>
      </c>
      <c r="I40" s="22">
        <v>1</v>
      </c>
      <c r="J40" s="7"/>
      <c r="K40" s="91">
        <f t="shared" si="0"/>
        <v>0</v>
      </c>
      <c r="L40" s="19" t="str">
        <f t="shared" si="1"/>
        <v/>
      </c>
      <c r="M40" s="91">
        <f t="shared" si="2"/>
        <v>0</v>
      </c>
      <c r="N40" s="53" t="str">
        <f t="shared" si="3"/>
        <v/>
      </c>
      <c r="O40" s="7"/>
      <c r="P40" s="51"/>
      <c r="Q40" s="91" t="e">
        <f t="shared" si="4"/>
        <v>#DIV/0!</v>
      </c>
      <c r="R40" s="53" t="str">
        <f t="shared" si="5"/>
        <v/>
      </c>
      <c r="S40" s="5"/>
      <c r="T40" s="8"/>
    </row>
    <row r="41" spans="1:20" x14ac:dyDescent="0.3">
      <c r="A41" s="9"/>
      <c r="B41" s="5"/>
      <c r="C41" s="1">
        <v>28</v>
      </c>
      <c r="D41" s="22"/>
      <c r="E41" s="23"/>
      <c r="F41" s="23"/>
      <c r="G41" s="50" t="str">
        <f>IF(ISNUMBER('Creep Calculation'!E54),'Creep Calculation'!E54,"")</f>
        <v/>
      </c>
      <c r="H41" s="52">
        <v>0.1</v>
      </c>
      <c r="I41" s="22">
        <v>1</v>
      </c>
      <c r="J41" s="7"/>
      <c r="K41" s="91">
        <f t="shared" si="0"/>
        <v>0</v>
      </c>
      <c r="L41" s="19" t="str">
        <f t="shared" si="1"/>
        <v/>
      </c>
      <c r="M41" s="91">
        <f t="shared" si="2"/>
        <v>0</v>
      </c>
      <c r="N41" s="53" t="str">
        <f t="shared" si="3"/>
        <v/>
      </c>
      <c r="O41" s="7"/>
      <c r="P41" s="51"/>
      <c r="Q41" s="91" t="e">
        <f t="shared" si="4"/>
        <v>#DIV/0!</v>
      </c>
      <c r="R41" s="53" t="str">
        <f t="shared" si="5"/>
        <v/>
      </c>
      <c r="S41" s="5"/>
      <c r="T41" s="8"/>
    </row>
    <row r="42" spans="1:20" x14ac:dyDescent="0.3">
      <c r="A42" s="9"/>
      <c r="B42" s="5"/>
      <c r="C42" s="1">
        <v>29</v>
      </c>
      <c r="D42" s="22"/>
      <c r="E42" s="23"/>
      <c r="F42" s="23"/>
      <c r="G42" s="50" t="str">
        <f>IF(ISNUMBER('Creep Calculation'!E55),'Creep Calculation'!E55,"")</f>
        <v/>
      </c>
      <c r="H42" s="52">
        <v>0.1</v>
      </c>
      <c r="I42" s="22">
        <v>1</v>
      </c>
      <c r="J42" s="7"/>
      <c r="K42" s="91">
        <f t="shared" si="0"/>
        <v>0</v>
      </c>
      <c r="L42" s="19" t="str">
        <f t="shared" si="1"/>
        <v/>
      </c>
      <c r="M42" s="91">
        <f t="shared" si="2"/>
        <v>0</v>
      </c>
      <c r="N42" s="53" t="str">
        <f t="shared" si="3"/>
        <v/>
      </c>
      <c r="O42" s="7"/>
      <c r="P42" s="51"/>
      <c r="Q42" s="91" t="e">
        <f t="shared" si="4"/>
        <v>#DIV/0!</v>
      </c>
      <c r="R42" s="53" t="str">
        <f t="shared" si="5"/>
        <v/>
      </c>
      <c r="S42" s="5"/>
      <c r="T42" s="8"/>
    </row>
    <row r="43" spans="1:20" x14ac:dyDescent="0.3">
      <c r="A43" s="9"/>
      <c r="B43" s="5"/>
      <c r="C43" s="1">
        <v>30</v>
      </c>
      <c r="D43" s="22"/>
      <c r="E43" s="23"/>
      <c r="F43" s="23"/>
      <c r="G43" s="50" t="str">
        <f>IF(ISNUMBER('Creep Calculation'!E56),'Creep Calculation'!E56,"")</f>
        <v/>
      </c>
      <c r="H43" s="52">
        <v>0.1</v>
      </c>
      <c r="I43" s="22">
        <v>1</v>
      </c>
      <c r="J43" s="7"/>
      <c r="K43" s="91">
        <f t="shared" si="0"/>
        <v>0</v>
      </c>
      <c r="L43" s="19" t="str">
        <f t="shared" si="1"/>
        <v/>
      </c>
      <c r="M43" s="91">
        <f t="shared" si="2"/>
        <v>0</v>
      </c>
      <c r="N43" s="53" t="str">
        <f t="shared" si="3"/>
        <v/>
      </c>
      <c r="O43" s="7"/>
      <c r="P43" s="51"/>
      <c r="Q43" s="91" t="e">
        <f t="shared" si="4"/>
        <v>#DIV/0!</v>
      </c>
      <c r="R43" s="53" t="str">
        <f t="shared" si="5"/>
        <v/>
      </c>
      <c r="S43" s="5"/>
      <c r="T43" s="8"/>
    </row>
    <row r="44" spans="1:20" x14ac:dyDescent="0.3">
      <c r="A44" s="9"/>
      <c r="B44" s="5"/>
      <c r="C44" s="1">
        <v>31</v>
      </c>
      <c r="D44" s="22"/>
      <c r="E44" s="23"/>
      <c r="F44" s="23"/>
      <c r="G44" s="50" t="str">
        <f>IF(ISNUMBER('Creep Calculation'!E57),'Creep Calculation'!E57,"")</f>
        <v/>
      </c>
      <c r="H44" s="52">
        <v>0.1</v>
      </c>
      <c r="I44" s="22">
        <v>1</v>
      </c>
      <c r="J44" s="7"/>
      <c r="K44" s="91">
        <f t="shared" si="0"/>
        <v>0</v>
      </c>
      <c r="L44" s="19" t="str">
        <f t="shared" si="1"/>
        <v/>
      </c>
      <c r="M44" s="91">
        <f t="shared" si="2"/>
        <v>0</v>
      </c>
      <c r="N44" s="53" t="str">
        <f t="shared" si="3"/>
        <v/>
      </c>
      <c r="O44" s="7"/>
      <c r="P44" s="51"/>
      <c r="Q44" s="91" t="e">
        <f t="shared" si="4"/>
        <v>#DIV/0!</v>
      </c>
      <c r="R44" s="53" t="str">
        <f t="shared" si="5"/>
        <v/>
      </c>
      <c r="S44" s="5"/>
      <c r="T44" s="8"/>
    </row>
    <row r="45" spans="1:20" x14ac:dyDescent="0.3">
      <c r="A45" s="9"/>
      <c r="B45" s="5"/>
      <c r="C45" s="1">
        <v>32</v>
      </c>
      <c r="D45" s="22"/>
      <c r="E45" s="23"/>
      <c r="F45" s="23"/>
      <c r="G45" s="50" t="str">
        <f>IF(ISNUMBER('Creep Calculation'!E58),'Creep Calculation'!E58,"")</f>
        <v/>
      </c>
      <c r="H45" s="52">
        <v>0.1</v>
      </c>
      <c r="I45" s="22">
        <v>1</v>
      </c>
      <c r="J45" s="7"/>
      <c r="K45" s="91">
        <f t="shared" si="0"/>
        <v>0</v>
      </c>
      <c r="L45" s="19" t="str">
        <f t="shared" si="1"/>
        <v/>
      </c>
      <c r="M45" s="91">
        <f t="shared" si="2"/>
        <v>0</v>
      </c>
      <c r="N45" s="53" t="str">
        <f t="shared" si="3"/>
        <v/>
      </c>
      <c r="O45" s="7"/>
      <c r="P45" s="51"/>
      <c r="Q45" s="91" t="e">
        <f t="shared" si="4"/>
        <v>#DIV/0!</v>
      </c>
      <c r="R45" s="53" t="str">
        <f t="shared" si="5"/>
        <v/>
      </c>
      <c r="S45" s="5"/>
      <c r="T45" s="8"/>
    </row>
    <row r="46" spans="1:20" x14ac:dyDescent="0.3">
      <c r="A46" s="9"/>
      <c r="B46" s="5"/>
      <c r="C46" s="1">
        <v>33</v>
      </c>
      <c r="D46" s="22"/>
      <c r="E46" s="23"/>
      <c r="F46" s="23"/>
      <c r="G46" s="50" t="str">
        <f>IF(ISNUMBER('Creep Calculation'!E59),'Creep Calculation'!E59,"")</f>
        <v/>
      </c>
      <c r="H46" s="52">
        <v>0.1</v>
      </c>
      <c r="I46" s="22">
        <v>1</v>
      </c>
      <c r="J46" s="7"/>
      <c r="K46" s="91">
        <f t="shared" si="0"/>
        <v>0</v>
      </c>
      <c r="L46" s="19" t="str">
        <f t="shared" si="1"/>
        <v/>
      </c>
      <c r="M46" s="91">
        <f t="shared" si="2"/>
        <v>0</v>
      </c>
      <c r="N46" s="53" t="str">
        <f t="shared" si="3"/>
        <v/>
      </c>
      <c r="O46" s="7"/>
      <c r="P46" s="51"/>
      <c r="Q46" s="91" t="e">
        <f t="shared" si="4"/>
        <v>#DIV/0!</v>
      </c>
      <c r="R46" s="53" t="str">
        <f t="shared" si="5"/>
        <v/>
      </c>
      <c r="S46" s="5"/>
      <c r="T46" s="8"/>
    </row>
    <row r="47" spans="1:20" x14ac:dyDescent="0.3">
      <c r="A47" s="9"/>
      <c r="B47" s="5"/>
      <c r="C47" s="1">
        <v>34</v>
      </c>
      <c r="D47" s="22"/>
      <c r="E47" s="23"/>
      <c r="F47" s="23"/>
      <c r="G47" s="50" t="str">
        <f>IF(ISNUMBER('Creep Calculation'!E60),'Creep Calculation'!E60,"")</f>
        <v/>
      </c>
      <c r="H47" s="52">
        <v>0.1</v>
      </c>
      <c r="I47" s="22">
        <v>1</v>
      </c>
      <c r="J47" s="7"/>
      <c r="K47" s="91">
        <f t="shared" si="0"/>
        <v>0</v>
      </c>
      <c r="L47" s="19" t="str">
        <f t="shared" si="1"/>
        <v/>
      </c>
      <c r="M47" s="91">
        <f t="shared" si="2"/>
        <v>0</v>
      </c>
      <c r="N47" s="53" t="str">
        <f t="shared" si="3"/>
        <v/>
      </c>
      <c r="O47" s="7"/>
      <c r="P47" s="51"/>
      <c r="Q47" s="91" t="e">
        <f t="shared" si="4"/>
        <v>#DIV/0!</v>
      </c>
      <c r="R47" s="53" t="str">
        <f t="shared" si="5"/>
        <v/>
      </c>
      <c r="S47" s="5"/>
      <c r="T47" s="8"/>
    </row>
    <row r="48" spans="1:20" x14ac:dyDescent="0.3">
      <c r="A48" s="9"/>
      <c r="B48" s="5"/>
      <c r="C48" s="1">
        <v>35</v>
      </c>
      <c r="D48" s="22"/>
      <c r="E48" s="23"/>
      <c r="F48" s="23"/>
      <c r="G48" s="50" t="str">
        <f>IF(ISNUMBER('Creep Calculation'!E61),'Creep Calculation'!E61,"")</f>
        <v/>
      </c>
      <c r="H48" s="52">
        <v>0.1</v>
      </c>
      <c r="I48" s="22">
        <v>1</v>
      </c>
      <c r="J48" s="7"/>
      <c r="K48" s="91">
        <f t="shared" si="0"/>
        <v>0</v>
      </c>
      <c r="L48" s="19" t="str">
        <f t="shared" si="1"/>
        <v/>
      </c>
      <c r="M48" s="91">
        <f t="shared" si="2"/>
        <v>0</v>
      </c>
      <c r="N48" s="53" t="str">
        <f t="shared" si="3"/>
        <v/>
      </c>
      <c r="O48" s="7"/>
      <c r="P48" s="51"/>
      <c r="Q48" s="91" t="e">
        <f t="shared" si="4"/>
        <v>#DIV/0!</v>
      </c>
      <c r="R48" s="53" t="str">
        <f t="shared" si="5"/>
        <v/>
      </c>
      <c r="S48" s="5"/>
      <c r="T48" s="8"/>
    </row>
    <row r="49" spans="1:20" x14ac:dyDescent="0.3">
      <c r="A49" s="9"/>
      <c r="B49" s="5"/>
      <c r="C49" s="1">
        <v>36</v>
      </c>
      <c r="D49" s="22"/>
      <c r="E49" s="23"/>
      <c r="F49" s="23"/>
      <c r="G49" s="50" t="str">
        <f>IF(ISNUMBER('Creep Calculation'!E62),'Creep Calculation'!E62,"")</f>
        <v/>
      </c>
      <c r="H49" s="52">
        <v>0.1</v>
      </c>
      <c r="I49" s="22">
        <v>1</v>
      </c>
      <c r="J49" s="7"/>
      <c r="K49" s="91">
        <f t="shared" si="0"/>
        <v>0</v>
      </c>
      <c r="L49" s="19" t="str">
        <f t="shared" si="1"/>
        <v/>
      </c>
      <c r="M49" s="91">
        <f t="shared" si="2"/>
        <v>0</v>
      </c>
      <c r="N49" s="53" t="str">
        <f t="shared" si="3"/>
        <v/>
      </c>
      <c r="O49" s="7"/>
      <c r="P49" s="51"/>
      <c r="Q49" s="91" t="e">
        <f t="shared" si="4"/>
        <v>#DIV/0!</v>
      </c>
      <c r="R49" s="53" t="str">
        <f t="shared" si="5"/>
        <v/>
      </c>
      <c r="S49" s="5"/>
      <c r="T49" s="8"/>
    </row>
    <row r="50" spans="1:20" x14ac:dyDescent="0.3">
      <c r="A50" s="9"/>
      <c r="B50" s="5"/>
      <c r="C50" s="1">
        <v>37</v>
      </c>
      <c r="D50" s="22"/>
      <c r="E50" s="23"/>
      <c r="F50" s="23"/>
      <c r="G50" s="50" t="str">
        <f>IF(ISNUMBER('Creep Calculation'!E63),'Creep Calculation'!E63,"")</f>
        <v/>
      </c>
      <c r="H50" s="52">
        <v>0.1</v>
      </c>
      <c r="I50" s="22">
        <v>1</v>
      </c>
      <c r="J50" s="7"/>
      <c r="K50" s="91">
        <f t="shared" si="0"/>
        <v>0</v>
      </c>
      <c r="L50" s="19" t="str">
        <f t="shared" si="1"/>
        <v/>
      </c>
      <c r="M50" s="91">
        <f t="shared" si="2"/>
        <v>0</v>
      </c>
      <c r="N50" s="53" t="str">
        <f t="shared" si="3"/>
        <v/>
      </c>
      <c r="O50" s="7"/>
      <c r="P50" s="51"/>
      <c r="Q50" s="91" t="e">
        <f t="shared" si="4"/>
        <v>#DIV/0!</v>
      </c>
      <c r="R50" s="53" t="str">
        <f t="shared" si="5"/>
        <v/>
      </c>
      <c r="S50" s="5"/>
      <c r="T50" s="8"/>
    </row>
    <row r="51" spans="1:20" x14ac:dyDescent="0.3">
      <c r="A51" s="9"/>
      <c r="B51" s="5"/>
      <c r="C51" s="1">
        <v>38</v>
      </c>
      <c r="D51" s="22"/>
      <c r="E51" s="23"/>
      <c r="F51" s="23"/>
      <c r="G51" s="50" t="str">
        <f>IF(ISNUMBER('Creep Calculation'!E64),'Creep Calculation'!E64,"")</f>
        <v/>
      </c>
      <c r="H51" s="52">
        <v>0.1</v>
      </c>
      <c r="I51" s="22">
        <v>1</v>
      </c>
      <c r="J51" s="7"/>
      <c r="K51" s="91">
        <f t="shared" si="0"/>
        <v>0</v>
      </c>
      <c r="L51" s="19" t="str">
        <f t="shared" si="1"/>
        <v/>
      </c>
      <c r="M51" s="91">
        <f t="shared" si="2"/>
        <v>0</v>
      </c>
      <c r="N51" s="53" t="str">
        <f t="shared" si="3"/>
        <v/>
      </c>
      <c r="O51" s="7"/>
      <c r="P51" s="51"/>
      <c r="Q51" s="91" t="e">
        <f t="shared" si="4"/>
        <v>#DIV/0!</v>
      </c>
      <c r="R51" s="53" t="str">
        <f t="shared" si="5"/>
        <v/>
      </c>
      <c r="S51" s="5"/>
      <c r="T51" s="8"/>
    </row>
    <row r="52" spans="1:20" x14ac:dyDescent="0.3">
      <c r="A52" s="9"/>
      <c r="B52" s="5"/>
      <c r="C52" s="1">
        <v>39</v>
      </c>
      <c r="D52" s="22"/>
      <c r="E52" s="23"/>
      <c r="F52" s="23"/>
      <c r="G52" s="50" t="str">
        <f>IF(ISNUMBER('Creep Calculation'!E65),'Creep Calculation'!E65,"")</f>
        <v/>
      </c>
      <c r="H52" s="52">
        <v>0.1</v>
      </c>
      <c r="I52" s="22">
        <v>1</v>
      </c>
      <c r="J52" s="7"/>
      <c r="K52" s="91">
        <f t="shared" si="0"/>
        <v>0</v>
      </c>
      <c r="L52" s="19" t="str">
        <f t="shared" si="1"/>
        <v/>
      </c>
      <c r="M52" s="91">
        <f t="shared" si="2"/>
        <v>0</v>
      </c>
      <c r="N52" s="53" t="str">
        <f t="shared" si="3"/>
        <v/>
      </c>
      <c r="O52" s="7"/>
      <c r="P52" s="51"/>
      <c r="Q52" s="91" t="e">
        <f t="shared" si="4"/>
        <v>#DIV/0!</v>
      </c>
      <c r="R52" s="53" t="str">
        <f t="shared" si="5"/>
        <v/>
      </c>
      <c r="S52" s="5"/>
      <c r="T52" s="8"/>
    </row>
    <row r="53" spans="1:20" x14ac:dyDescent="0.3">
      <c r="A53" s="9"/>
      <c r="B53" s="5"/>
      <c r="C53" s="1">
        <v>40</v>
      </c>
      <c r="D53" s="22"/>
      <c r="E53" s="23"/>
      <c r="F53" s="23"/>
      <c r="G53" s="50" t="str">
        <f>IF(ISNUMBER('Creep Calculation'!E66),'Creep Calculation'!E66,"")</f>
        <v/>
      </c>
      <c r="H53" s="52">
        <v>0.1</v>
      </c>
      <c r="I53" s="22">
        <v>1</v>
      </c>
      <c r="J53" s="7"/>
      <c r="K53" s="91">
        <f t="shared" si="0"/>
        <v>0</v>
      </c>
      <c r="L53" s="19" t="str">
        <f t="shared" si="1"/>
        <v/>
      </c>
      <c r="M53" s="91">
        <f t="shared" si="2"/>
        <v>0</v>
      </c>
      <c r="N53" s="53" t="str">
        <f t="shared" si="3"/>
        <v/>
      </c>
      <c r="O53" s="7"/>
      <c r="P53" s="51"/>
      <c r="Q53" s="91" t="e">
        <f t="shared" si="4"/>
        <v>#DIV/0!</v>
      </c>
      <c r="R53" s="53" t="str">
        <f t="shared" si="5"/>
        <v/>
      </c>
      <c r="S53" s="5"/>
      <c r="T53" s="8"/>
    </row>
    <row r="54" spans="1:20" x14ac:dyDescent="0.3">
      <c r="A54" s="9"/>
      <c r="B54" s="5"/>
      <c r="C54" s="5"/>
      <c r="D54" s="48"/>
      <c r="E54" s="49"/>
      <c r="F54" s="49"/>
      <c r="G54" s="118"/>
      <c r="H54" s="49"/>
      <c r="I54" s="49"/>
      <c r="J54" s="5"/>
      <c r="K54" s="5"/>
      <c r="L54" s="36"/>
      <c r="M54" s="36"/>
      <c r="N54" s="36"/>
      <c r="O54" s="5"/>
      <c r="P54" s="49"/>
      <c r="Q54" s="5"/>
      <c r="R54" s="36"/>
      <c r="S54" s="5"/>
      <c r="T54" s="8"/>
    </row>
    <row r="55" spans="1:20" x14ac:dyDescent="0.3">
      <c r="A55" s="9"/>
      <c r="B55" s="5"/>
      <c r="C55" s="5"/>
      <c r="D55" s="48"/>
      <c r="E55" s="49"/>
      <c r="F55" s="49"/>
      <c r="G55" s="118"/>
      <c r="H55" s="49"/>
      <c r="I55" s="49"/>
      <c r="J55" s="5"/>
      <c r="K55" s="5"/>
      <c r="L55" s="36"/>
      <c r="M55" s="36"/>
      <c r="N55" s="36"/>
      <c r="O55" s="5"/>
      <c r="P55" s="49"/>
      <c r="Q55" s="5"/>
      <c r="R55" s="36"/>
      <c r="S55" s="5"/>
      <c r="T55" s="8"/>
    </row>
    <row r="56" spans="1:20" ht="9.1999999999999993" customHeight="1" x14ac:dyDescent="0.3">
      <c r="A56" s="9"/>
      <c r="B56" s="5"/>
      <c r="C56" s="5"/>
      <c r="D56" s="5"/>
      <c r="E56" s="5"/>
      <c r="F56" s="5"/>
      <c r="G56" s="26"/>
      <c r="H56" s="5"/>
      <c r="I56" s="5"/>
      <c r="J56" s="5"/>
      <c r="K56" s="5"/>
      <c r="L56" s="5"/>
      <c r="M56" s="5"/>
      <c r="N56" s="5"/>
      <c r="O56" s="5"/>
      <c r="P56" s="5"/>
      <c r="Q56" s="5"/>
      <c r="R56" s="5"/>
      <c r="S56" s="5"/>
      <c r="T56" s="8"/>
    </row>
    <row r="57" spans="1:20" ht="399.95" customHeight="1" x14ac:dyDescent="0.3">
      <c r="A57" s="8"/>
      <c r="B57" s="8"/>
      <c r="C57" s="8"/>
      <c r="D57" s="8"/>
      <c r="E57" s="8"/>
      <c r="F57" s="8"/>
      <c r="G57" s="93"/>
      <c r="H57" s="8"/>
      <c r="I57" s="8"/>
      <c r="J57" s="8"/>
      <c r="K57" s="8"/>
      <c r="L57" s="8"/>
      <c r="M57" s="8"/>
      <c r="N57" s="8"/>
      <c r="O57" s="8"/>
      <c r="P57" s="8"/>
      <c r="Q57" s="8"/>
      <c r="R57" s="8"/>
      <c r="S57" s="8"/>
      <c r="T57" s="8"/>
    </row>
  </sheetData>
  <sheetProtection password="8E71" sheet="1" objects="1" scenarios="1"/>
  <mergeCells count="1">
    <mergeCell ref="E4:F4"/>
  </mergeCells>
  <dataValidations count="4">
    <dataValidation allowBlank="1" error="Enter numeric values only" sqref="G14:G53"/>
    <dataValidation type="decimal" allowBlank="1" showErrorMessage="1" error="Enter numeric values only" sqref="E8:F10 H14:I53 E14:F53 P14:P53">
      <formula1>0</formula1>
      <formula2>10000</formula2>
    </dataValidation>
    <dataValidation type="decimal" allowBlank="1" showErrorMessage="1" error="Please enter numeric values only." sqref="E54:G55">
      <formula1>0</formula1>
      <formula2>100</formula2>
    </dataValidation>
    <dataValidation type="decimal" errorStyle="warning" allowBlank="1" showErrorMessage="1" error="Please enter numeric values only." sqref="H8:H10 P54:P55 H54:I55">
      <formula1>0</formula1>
      <formula2>100</formula2>
    </dataValidation>
  </dataValidations>
  <pageMargins left="0.59055118110236227" right="0.59055118110236227" top="0.59055118110236227" bottom="0.98425196850393704" header="0.51181102362204722" footer="0.51181102362204722"/>
  <pageSetup paperSize="9" fitToHeight="2" orientation="landscape" horizontalDpi="360" verticalDpi="360" r:id="rId1"/>
  <headerFooter alignWithMargins="0">
    <oddFooter>&amp;LPrinted on &amp;D, 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7"/>
  <sheetViews>
    <sheetView zoomScale="85" zoomScaleNormal="82" workbookViewId="0">
      <selection activeCell="D11" sqref="D11"/>
    </sheetView>
  </sheetViews>
  <sheetFormatPr defaultColWidth="12.28515625" defaultRowHeight="15" x14ac:dyDescent="0.3"/>
  <cols>
    <col min="1" max="1" width="0.85546875" style="123" customWidth="1"/>
    <col min="2" max="2" width="0.7109375" style="123" customWidth="1"/>
    <col min="3" max="3" width="3.5703125" style="123" customWidth="1"/>
    <col min="4" max="4" width="14.7109375" style="123" customWidth="1"/>
    <col min="5" max="7" width="9.5703125" style="123" customWidth="1"/>
    <col min="8" max="9" width="10" style="123" customWidth="1"/>
    <col min="10" max="10" width="1.7109375" style="123" customWidth="1"/>
    <col min="11" max="11" width="10.85546875" style="123" customWidth="1"/>
    <col min="12" max="12" width="10.42578125" style="123" hidden="1" customWidth="1"/>
    <col min="13" max="13" width="11.7109375" style="123" customWidth="1"/>
    <col min="14" max="14" width="10.42578125" style="123" hidden="1" customWidth="1"/>
    <col min="15" max="15" width="11.7109375" style="123" customWidth="1"/>
    <col min="16" max="16" width="1.7109375" style="123" customWidth="1"/>
    <col min="17" max="17" width="10" style="123" customWidth="1"/>
    <col min="18" max="18" width="9.85546875" style="123" hidden="1" customWidth="1"/>
    <col min="19" max="19" width="11.7109375" style="123" customWidth="1"/>
    <col min="20" max="20" width="1.140625" style="123" customWidth="1"/>
    <col min="21" max="21" width="200.7109375" style="123" customWidth="1"/>
    <col min="22" max="16384" width="12.28515625" style="123"/>
  </cols>
  <sheetData>
    <row r="1" spans="1:21" ht="7.9" customHeight="1" x14ac:dyDescent="0.3">
      <c r="A1" s="121"/>
      <c r="B1" s="121"/>
      <c r="C1" s="121"/>
      <c r="D1" s="121"/>
      <c r="E1" s="121"/>
      <c r="F1" s="121"/>
      <c r="G1" s="121"/>
      <c r="H1" s="121"/>
      <c r="I1" s="121"/>
      <c r="J1" s="122"/>
      <c r="K1" s="121"/>
      <c r="L1" s="122"/>
      <c r="M1" s="122"/>
      <c r="N1" s="122"/>
      <c r="O1" s="122"/>
      <c r="P1" s="122"/>
      <c r="Q1" s="122"/>
      <c r="R1" s="122"/>
      <c r="S1" s="122"/>
      <c r="T1" s="122"/>
      <c r="U1" s="122"/>
    </row>
    <row r="2" spans="1:21" ht="100.15" customHeight="1" x14ac:dyDescent="0.3">
      <c r="A2" s="121"/>
      <c r="B2" s="124"/>
      <c r="C2" s="124"/>
      <c r="D2" s="124"/>
      <c r="E2" s="124"/>
      <c r="F2" s="124"/>
      <c r="G2" s="124"/>
      <c r="H2" s="124"/>
      <c r="I2" s="124"/>
      <c r="J2" s="124"/>
      <c r="K2" s="124"/>
      <c r="L2" s="124"/>
      <c r="M2" s="124"/>
      <c r="N2" s="124"/>
      <c r="O2" s="124"/>
      <c r="P2" s="124"/>
      <c r="Q2" s="124"/>
      <c r="R2" s="124"/>
      <c r="S2" s="124"/>
      <c r="T2" s="124"/>
      <c r="U2" s="122"/>
    </row>
    <row r="3" spans="1:21" ht="15" customHeight="1" x14ac:dyDescent="0.3">
      <c r="A3" s="121"/>
      <c r="B3" s="124"/>
      <c r="C3" s="124"/>
      <c r="D3" s="124"/>
      <c r="E3" s="124"/>
      <c r="F3" s="124"/>
      <c r="G3" s="124"/>
      <c r="H3" s="124"/>
      <c r="I3" s="124"/>
      <c r="J3" s="124"/>
      <c r="K3" s="124"/>
      <c r="L3" s="124"/>
      <c r="M3" s="124"/>
      <c r="N3" s="124"/>
      <c r="O3" s="124"/>
      <c r="P3" s="124"/>
      <c r="Q3" s="124"/>
      <c r="R3" s="124"/>
      <c r="S3" s="124"/>
      <c r="T3" s="124"/>
      <c r="U3" s="122"/>
    </row>
    <row r="4" spans="1:21" x14ac:dyDescent="0.3">
      <c r="A4" s="121"/>
      <c r="B4" s="124"/>
      <c r="C4" s="124"/>
      <c r="D4" s="125" t="s">
        <v>14</v>
      </c>
      <c r="E4" s="173"/>
      <c r="F4" s="174"/>
      <c r="G4" s="175"/>
      <c r="H4" s="124"/>
      <c r="I4" s="124"/>
      <c r="J4" s="124"/>
      <c r="K4" s="124"/>
      <c r="L4" s="124"/>
      <c r="M4" s="126"/>
      <c r="N4" s="126"/>
      <c r="O4" s="126"/>
      <c r="P4" s="124"/>
      <c r="Q4" s="126"/>
      <c r="R4" s="124"/>
      <c r="S4" s="124"/>
      <c r="T4" s="124"/>
      <c r="U4" s="122"/>
    </row>
    <row r="5" spans="1:21" ht="15.4" customHeight="1" x14ac:dyDescent="0.3">
      <c r="A5" s="121"/>
      <c r="B5" s="124"/>
      <c r="C5" s="124"/>
      <c r="D5" s="124"/>
      <c r="E5" s="124"/>
      <c r="F5" s="124"/>
      <c r="G5" s="124"/>
      <c r="H5" s="124"/>
      <c r="I5" s="124"/>
      <c r="K5" s="124"/>
      <c r="L5" s="127"/>
      <c r="M5" s="124"/>
      <c r="N5" s="124"/>
      <c r="O5" s="124"/>
      <c r="P5" s="124"/>
      <c r="Q5" s="124"/>
      <c r="R5" s="124"/>
      <c r="S5" s="128"/>
      <c r="T5" s="124"/>
      <c r="U5" s="122"/>
    </row>
    <row r="6" spans="1:21" x14ac:dyDescent="0.3">
      <c r="A6" s="121"/>
      <c r="B6" s="124"/>
      <c r="C6" s="129"/>
      <c r="D6" s="129"/>
      <c r="E6" s="125" t="s">
        <v>15</v>
      </c>
      <c r="G6" s="124"/>
      <c r="H6" s="124"/>
      <c r="I6" s="129"/>
      <c r="J6" s="124"/>
      <c r="K6" s="129"/>
      <c r="L6" s="127"/>
      <c r="M6" s="124"/>
      <c r="N6" s="124"/>
      <c r="O6" s="124"/>
      <c r="P6" s="124"/>
      <c r="Q6" s="124"/>
      <c r="R6" s="124"/>
      <c r="S6" s="128"/>
      <c r="T6" s="124"/>
      <c r="U6" s="122"/>
    </row>
    <row r="7" spans="1:21" ht="19.5" x14ac:dyDescent="0.4">
      <c r="A7" s="121"/>
      <c r="B7" s="124"/>
      <c r="C7" s="129"/>
      <c r="D7" s="129"/>
      <c r="E7" s="130" t="s">
        <v>12</v>
      </c>
      <c r="F7" s="130" t="s">
        <v>13</v>
      </c>
      <c r="G7" s="130" t="s">
        <v>40</v>
      </c>
      <c r="H7" s="124"/>
      <c r="I7" s="129"/>
      <c r="J7" s="124"/>
      <c r="K7" s="129"/>
      <c r="L7" s="124"/>
      <c r="M7" s="124"/>
      <c r="N7" s="124"/>
      <c r="O7" s="124"/>
      <c r="P7" s="124"/>
      <c r="Q7" s="124"/>
      <c r="R7" s="124"/>
      <c r="S7" s="124"/>
      <c r="T7" s="124"/>
      <c r="U7" s="122"/>
    </row>
    <row r="8" spans="1:21" x14ac:dyDescent="0.3">
      <c r="A8" s="121"/>
      <c r="B8" s="124"/>
      <c r="C8" s="129"/>
      <c r="D8" s="129">
        <v>1</v>
      </c>
      <c r="E8" s="131"/>
      <c r="F8" s="131"/>
      <c r="G8" s="131"/>
      <c r="H8" s="124"/>
      <c r="I8" s="129"/>
      <c r="J8" s="124"/>
      <c r="K8" s="129"/>
      <c r="L8" s="124"/>
      <c r="M8" s="124"/>
      <c r="N8" s="124"/>
      <c r="O8" s="124"/>
      <c r="P8" s="124"/>
      <c r="Q8" s="124"/>
      <c r="R8" s="124"/>
      <c r="S8" s="124"/>
      <c r="T8" s="124"/>
      <c r="U8" s="122"/>
    </row>
    <row r="9" spans="1:21" x14ac:dyDescent="0.3">
      <c r="A9" s="121"/>
      <c r="B9" s="124"/>
      <c r="C9" s="129"/>
      <c r="D9" s="129">
        <v>2</v>
      </c>
      <c r="E9" s="131"/>
      <c r="F9" s="131"/>
      <c r="G9" s="131"/>
      <c r="H9" s="124"/>
      <c r="I9" s="129"/>
      <c r="J9" s="124"/>
      <c r="K9" s="129"/>
      <c r="L9" s="124"/>
      <c r="M9" s="124"/>
      <c r="N9" s="124"/>
      <c r="O9" s="124"/>
      <c r="P9" s="124"/>
      <c r="Q9" s="124"/>
      <c r="R9" s="124"/>
      <c r="S9" s="124"/>
      <c r="T9" s="124"/>
      <c r="U9" s="122"/>
    </row>
    <row r="10" spans="1:21" x14ac:dyDescent="0.3">
      <c r="A10" s="121"/>
      <c r="B10" s="124"/>
      <c r="C10" s="129"/>
      <c r="D10" s="129"/>
      <c r="E10" s="132">
        <f>IF(COUNT(E8:E9)=0,0,(IF(A1_blank_1=0,0.0000001,A1_blank_1)+IF(A1_blank_2=0,0.0000001,A1_blank_2))/COUNT(E8:E9))</f>
        <v>0</v>
      </c>
      <c r="F10" s="132">
        <f xml:space="preserve"> IF(COUNT(F8:F9)=0,0,(IF(A2_blank_1=0,0.0000001,A2_blank_1)+IF(A2_blank_2=0,0.0000001,A2_blank_2))/COUNT(F8:F9))</f>
        <v>0</v>
      </c>
      <c r="G10" s="132">
        <f xml:space="preserve"> IF(COUNT(G8:G9)=0,0,(IF(A3_blank_1=0,0.0000001,A3_blank_1)+IF(A3_blank_2=0,0.0000001,A3_blank_2))/COUNT(G8:G9))</f>
        <v>0</v>
      </c>
      <c r="H10" s="124"/>
      <c r="I10" s="129"/>
      <c r="J10" s="124"/>
      <c r="K10" s="129"/>
      <c r="L10" s="124"/>
      <c r="M10" s="124"/>
      <c r="N10" s="124"/>
      <c r="O10" s="124"/>
      <c r="P10" s="124"/>
      <c r="Q10" s="124"/>
      <c r="R10" s="124"/>
      <c r="S10" s="124"/>
      <c r="T10" s="124"/>
      <c r="U10" s="122"/>
    </row>
    <row r="11" spans="1:21" s="133" customFormat="1" x14ac:dyDescent="0.3">
      <c r="A11" s="121"/>
      <c r="B11" s="124"/>
      <c r="C11" s="124"/>
      <c r="D11" s="124"/>
      <c r="E11" s="124"/>
      <c r="F11" s="124"/>
      <c r="G11" s="124"/>
      <c r="H11" s="124"/>
      <c r="I11" s="124"/>
      <c r="J11" s="124"/>
      <c r="K11" s="124"/>
      <c r="L11" s="124"/>
      <c r="M11" s="124"/>
      <c r="N11" s="124"/>
      <c r="O11" s="124"/>
      <c r="P11" s="124"/>
      <c r="Q11" s="124"/>
      <c r="R11" s="124"/>
      <c r="S11" s="124"/>
      <c r="T11" s="124"/>
      <c r="U11" s="122"/>
    </row>
    <row r="12" spans="1:21" s="133" customFormat="1" x14ac:dyDescent="0.3">
      <c r="A12" s="121"/>
      <c r="B12" s="124"/>
      <c r="C12" s="124"/>
      <c r="D12" s="124"/>
      <c r="E12" s="125" t="s">
        <v>16</v>
      </c>
      <c r="F12" s="124"/>
      <c r="G12" s="124"/>
      <c r="H12" s="124"/>
      <c r="I12" s="124"/>
      <c r="J12" s="124"/>
      <c r="K12" s="124"/>
      <c r="L12" s="124"/>
      <c r="M12" s="125" t="s">
        <v>1</v>
      </c>
      <c r="N12" s="124"/>
      <c r="O12" s="134"/>
      <c r="P12" s="124"/>
      <c r="Q12" s="124"/>
      <c r="R12" s="124"/>
      <c r="S12" s="124"/>
      <c r="T12" s="124"/>
      <c r="U12" s="122"/>
    </row>
    <row r="13" spans="1:21" s="140" customFormat="1" ht="63" x14ac:dyDescent="0.2">
      <c r="A13" s="135"/>
      <c r="B13" s="136"/>
      <c r="C13" s="137"/>
      <c r="D13" s="159" t="s">
        <v>0</v>
      </c>
      <c r="E13" s="160" t="s">
        <v>12</v>
      </c>
      <c r="F13" s="160" t="s">
        <v>13</v>
      </c>
      <c r="G13" s="160" t="s">
        <v>40</v>
      </c>
      <c r="H13" s="161" t="s">
        <v>17</v>
      </c>
      <c r="I13" s="161" t="s">
        <v>18</v>
      </c>
      <c r="J13" s="162"/>
      <c r="K13" s="161" t="s">
        <v>41</v>
      </c>
      <c r="L13" s="163" t="s">
        <v>23</v>
      </c>
      <c r="M13" s="164" t="s">
        <v>46</v>
      </c>
      <c r="N13" s="163" t="s">
        <v>24</v>
      </c>
      <c r="O13" s="164" t="s">
        <v>42</v>
      </c>
      <c r="P13" s="162"/>
      <c r="Q13" s="161" t="s">
        <v>2</v>
      </c>
      <c r="R13" s="163" t="s">
        <v>25</v>
      </c>
      <c r="S13" s="164" t="s">
        <v>43</v>
      </c>
      <c r="T13" s="138"/>
      <c r="U13" s="139"/>
    </row>
    <row r="14" spans="1:21" x14ac:dyDescent="0.3">
      <c r="A14" s="121"/>
      <c r="B14" s="124"/>
      <c r="C14" s="141">
        <v>1</v>
      </c>
      <c r="D14" s="142"/>
      <c r="E14" s="143"/>
      <c r="F14" s="143"/>
      <c r="G14" s="143"/>
      <c r="H14" s="144">
        <v>0.1</v>
      </c>
      <c r="I14" s="142">
        <v>1</v>
      </c>
      <c r="J14" s="145"/>
      <c r="K14" s="146" t="s">
        <v>44</v>
      </c>
      <c r="L14" s="147">
        <f>(A2_sample-A1_sample)-(A2_blank_ave-A1_blank_ave)</f>
        <v>0</v>
      </c>
      <c r="M14" s="148" t="str">
        <f>IF(OR(ISBLANK(A1_sample),ISBLANK(A2_sample),A1_blank_ave=0,A2_blank_ave=0),"",Change_absorbance)</f>
        <v/>
      </c>
      <c r="N14" s="147">
        <f>0.03204*L14*Dilution/Sample_volume</f>
        <v>0</v>
      </c>
      <c r="O14" s="149" t="str">
        <f>IF(OR(ISBLANK(A1_sample),ISBLANK(A2_sample),A1_blank_ave=0,A2_blank_ave=0),"",Concentration_gL)</f>
        <v/>
      </c>
      <c r="P14" s="145"/>
      <c r="Q14" s="150"/>
      <c r="R14" s="147" t="e">
        <f>Concentration_gL*100/Sample_con_gL</f>
        <v>#DIV/0!</v>
      </c>
      <c r="S14" s="149" t="str">
        <f>IF(ISERROR(Concentration_gg),"",Concentration_gg)</f>
        <v/>
      </c>
      <c r="T14" s="124"/>
      <c r="U14" s="122"/>
    </row>
    <row r="15" spans="1:21" x14ac:dyDescent="0.3">
      <c r="A15" s="121"/>
      <c r="B15" s="124"/>
      <c r="C15" s="151"/>
      <c r="D15" s="152"/>
      <c r="E15" s="152"/>
      <c r="F15" s="152"/>
      <c r="G15" s="152"/>
      <c r="H15" s="152"/>
      <c r="I15" s="152"/>
      <c r="J15" s="145"/>
      <c r="K15" s="152" t="s">
        <v>45</v>
      </c>
      <c r="L15" s="153">
        <f>(G14-F14)-(A3_blank_ave-A2_blank_ave)</f>
        <v>0</v>
      </c>
      <c r="M15" s="154" t="str">
        <f>IF(OR(ISBLANK(F14),ISBLANK(G14),A2_blank_ave=0,A3_blank_ave=0),"",Change_absorbance)</f>
        <v/>
      </c>
      <c r="N15" s="155">
        <f>0.03232*L15*I14/H14</f>
        <v>0</v>
      </c>
      <c r="O15" s="156" t="str">
        <f>IF(OR(ISBLANK(F14),ISBLANK(G14),A2_blank_ave=0,A3_blank_ave=0),"",Concentration_gL)</f>
        <v/>
      </c>
      <c r="P15" s="145"/>
      <c r="Q15" s="152"/>
      <c r="R15" s="155" t="e">
        <f>Concentration_gL*100/Q14</f>
        <v>#DIV/0!</v>
      </c>
      <c r="S15" s="156" t="str">
        <f t="shared" ref="S15:S78" si="0">IF(ISERROR(Concentration_gg),"",Concentration_gg)</f>
        <v/>
      </c>
      <c r="T15" s="124"/>
      <c r="U15" s="122"/>
    </row>
    <row r="16" spans="1:21" x14ac:dyDescent="0.3">
      <c r="A16" s="121"/>
      <c r="B16" s="124"/>
      <c r="C16" s="141">
        <v>2</v>
      </c>
      <c r="D16" s="142"/>
      <c r="E16" s="143"/>
      <c r="F16" s="143"/>
      <c r="G16" s="143"/>
      <c r="H16" s="144">
        <v>0.1</v>
      </c>
      <c r="I16" s="142">
        <v>1</v>
      </c>
      <c r="J16" s="145"/>
      <c r="K16" s="146" t="s">
        <v>44</v>
      </c>
      <c r="L16" s="147">
        <f>(A2_sample-A1_sample)-(A2_blank_ave-A1_blank_ave)</f>
        <v>0</v>
      </c>
      <c r="M16" s="148" t="str">
        <f>IF(OR(ISBLANK(A1_sample),ISBLANK(A2_sample),A1_blank_ave=0,A2_blank_ave=0),"",Change_absorbance)</f>
        <v/>
      </c>
      <c r="N16" s="147">
        <f>0.03204*L16*Dilution/Sample_volume</f>
        <v>0</v>
      </c>
      <c r="O16" s="149" t="str">
        <f>IF(OR(ISBLANK(A1_sample),ISBLANK(A2_sample),A1_blank_ave=0,A2_blank_ave=0),"",Concentration_gL)</f>
        <v/>
      </c>
      <c r="P16" s="145"/>
      <c r="Q16" s="150"/>
      <c r="R16" s="147" t="e">
        <f>Concentration_gL*100/Sample_con_gL</f>
        <v>#DIV/0!</v>
      </c>
      <c r="S16" s="149" t="str">
        <f t="shared" si="0"/>
        <v/>
      </c>
      <c r="T16" s="124"/>
      <c r="U16" s="122"/>
    </row>
    <row r="17" spans="1:21" x14ac:dyDescent="0.3">
      <c r="A17" s="121"/>
      <c r="B17" s="124"/>
      <c r="C17" s="151"/>
      <c r="D17" s="152"/>
      <c r="E17" s="152"/>
      <c r="F17" s="152"/>
      <c r="G17" s="152"/>
      <c r="H17" s="152"/>
      <c r="I17" s="152"/>
      <c r="J17" s="145"/>
      <c r="K17" s="152" t="s">
        <v>45</v>
      </c>
      <c r="L17" s="153">
        <f>(G16-F16)-(A3_blank_ave-A2_blank_ave)</f>
        <v>0</v>
      </c>
      <c r="M17" s="154" t="str">
        <f>IF(OR(ISBLANK(F16),ISBLANK(G16),A2_blank_ave=0,A3_blank_ave=0),"",Change_absorbance)</f>
        <v/>
      </c>
      <c r="N17" s="155">
        <f>0.03232*L17*I16/H16</f>
        <v>0</v>
      </c>
      <c r="O17" s="156" t="str">
        <f>IF(OR(ISBLANK(F16),ISBLANK(G16),A2_blank_ave=0,A3_blank_ave=0),"",Concentration_gL)</f>
        <v/>
      </c>
      <c r="P17" s="145"/>
      <c r="Q17" s="152"/>
      <c r="R17" s="155" t="e">
        <f>Concentration_gL*100/Q16</f>
        <v>#DIV/0!</v>
      </c>
      <c r="S17" s="156" t="str">
        <f t="shared" si="0"/>
        <v/>
      </c>
      <c r="T17" s="124"/>
      <c r="U17" s="122"/>
    </row>
    <row r="18" spans="1:21" x14ac:dyDescent="0.3">
      <c r="A18" s="121"/>
      <c r="B18" s="124"/>
      <c r="C18" s="141">
        <v>3</v>
      </c>
      <c r="D18" s="142"/>
      <c r="E18" s="143"/>
      <c r="F18" s="143"/>
      <c r="G18" s="143"/>
      <c r="H18" s="144">
        <v>0.1</v>
      </c>
      <c r="I18" s="142">
        <v>1</v>
      </c>
      <c r="J18" s="145"/>
      <c r="K18" s="146" t="s">
        <v>44</v>
      </c>
      <c r="L18" s="147">
        <f>(A2_sample-A1_sample)-(A2_blank_ave-A1_blank_ave)</f>
        <v>0</v>
      </c>
      <c r="M18" s="148" t="str">
        <f>IF(OR(ISBLANK(A1_sample),ISBLANK(A2_sample),A1_blank_ave=0,A2_blank_ave=0),"",Change_absorbance)</f>
        <v/>
      </c>
      <c r="N18" s="147">
        <f>0.03204*L18*Dilution/Sample_volume</f>
        <v>0</v>
      </c>
      <c r="O18" s="149" t="str">
        <f>IF(OR(ISBLANK(A1_sample),ISBLANK(A2_sample),A1_blank_ave=0,A2_blank_ave=0),"",Concentration_gL)</f>
        <v/>
      </c>
      <c r="P18" s="145"/>
      <c r="Q18" s="150"/>
      <c r="R18" s="147" t="e">
        <f>Concentration_gL*100/Sample_con_gL</f>
        <v>#DIV/0!</v>
      </c>
      <c r="S18" s="149" t="str">
        <f t="shared" si="0"/>
        <v/>
      </c>
      <c r="T18" s="124"/>
      <c r="U18" s="122"/>
    </row>
    <row r="19" spans="1:21" x14ac:dyDescent="0.3">
      <c r="A19" s="121"/>
      <c r="B19" s="124"/>
      <c r="C19" s="151"/>
      <c r="D19" s="152"/>
      <c r="E19" s="152"/>
      <c r="F19" s="152"/>
      <c r="G19" s="152"/>
      <c r="H19" s="152"/>
      <c r="I19" s="152"/>
      <c r="J19" s="145"/>
      <c r="K19" s="152" t="s">
        <v>45</v>
      </c>
      <c r="L19" s="153">
        <f>(G18-F18)-(A3_blank_ave-A2_blank_ave)</f>
        <v>0</v>
      </c>
      <c r="M19" s="154" t="str">
        <f>IF(OR(ISBLANK(F18),ISBLANK(G18),A2_blank_ave=0,A3_blank_ave=0),"",Change_absorbance)</f>
        <v/>
      </c>
      <c r="N19" s="155">
        <f>0.03232*L19*I18/H18</f>
        <v>0</v>
      </c>
      <c r="O19" s="156" t="str">
        <f>IF(OR(ISBLANK(F18),ISBLANK(G18),A2_blank_ave=0,A3_blank_ave=0),"",Concentration_gL)</f>
        <v/>
      </c>
      <c r="P19" s="145"/>
      <c r="Q19" s="152"/>
      <c r="R19" s="155" t="e">
        <f>Concentration_gL*100/Q18</f>
        <v>#DIV/0!</v>
      </c>
      <c r="S19" s="156" t="str">
        <f t="shared" si="0"/>
        <v/>
      </c>
      <c r="T19" s="124"/>
      <c r="U19" s="122"/>
    </row>
    <row r="20" spans="1:21" x14ac:dyDescent="0.3">
      <c r="A20" s="121"/>
      <c r="B20" s="124"/>
      <c r="C20" s="141">
        <v>4</v>
      </c>
      <c r="D20" s="142"/>
      <c r="E20" s="143"/>
      <c r="F20" s="143"/>
      <c r="G20" s="143"/>
      <c r="H20" s="144">
        <v>0.1</v>
      </c>
      <c r="I20" s="142">
        <v>1</v>
      </c>
      <c r="J20" s="145"/>
      <c r="K20" s="146" t="s">
        <v>44</v>
      </c>
      <c r="L20" s="147">
        <f>(A2_sample-A1_sample)-(A2_blank_ave-A1_blank_ave)</f>
        <v>0</v>
      </c>
      <c r="M20" s="148" t="str">
        <f>IF(OR(ISBLANK(A1_sample),ISBLANK(A2_sample),A1_blank_ave=0,A2_blank_ave=0),"",Change_absorbance)</f>
        <v/>
      </c>
      <c r="N20" s="147">
        <f>0.03204*L20*Dilution/Sample_volume</f>
        <v>0</v>
      </c>
      <c r="O20" s="149" t="str">
        <f>IF(OR(ISBLANK(A1_sample),ISBLANK(A2_sample),A1_blank_ave=0,A2_blank_ave=0),"",Concentration_gL)</f>
        <v/>
      </c>
      <c r="P20" s="145"/>
      <c r="Q20" s="150"/>
      <c r="R20" s="147" t="e">
        <f>Concentration_gL*100/Sample_con_gL</f>
        <v>#DIV/0!</v>
      </c>
      <c r="S20" s="149" t="str">
        <f t="shared" si="0"/>
        <v/>
      </c>
      <c r="T20" s="124"/>
      <c r="U20" s="122"/>
    </row>
    <row r="21" spans="1:21" x14ac:dyDescent="0.3">
      <c r="A21" s="121"/>
      <c r="B21" s="124"/>
      <c r="C21" s="151"/>
      <c r="D21" s="152"/>
      <c r="E21" s="152"/>
      <c r="F21" s="152"/>
      <c r="G21" s="152"/>
      <c r="H21" s="152"/>
      <c r="I21" s="152"/>
      <c r="J21" s="145"/>
      <c r="K21" s="152" t="s">
        <v>45</v>
      </c>
      <c r="L21" s="153">
        <f>(G20-F20)-(A3_blank_ave-A2_blank_ave)</f>
        <v>0</v>
      </c>
      <c r="M21" s="154" t="str">
        <f>IF(OR(ISBLANK(F20),ISBLANK(G20),A2_blank_ave=0,A3_blank_ave=0),"",Change_absorbance)</f>
        <v/>
      </c>
      <c r="N21" s="155">
        <f>0.03232*L21*I20/H20</f>
        <v>0</v>
      </c>
      <c r="O21" s="156" t="str">
        <f>IF(OR(ISBLANK(F20),ISBLANK(G20),A2_blank_ave=0,A3_blank_ave=0),"",Concentration_gL)</f>
        <v/>
      </c>
      <c r="P21" s="145"/>
      <c r="Q21" s="152"/>
      <c r="R21" s="155" t="e">
        <f>Concentration_gL*100/Q20</f>
        <v>#DIV/0!</v>
      </c>
      <c r="S21" s="156" t="str">
        <f t="shared" si="0"/>
        <v/>
      </c>
      <c r="T21" s="124"/>
      <c r="U21" s="122"/>
    </row>
    <row r="22" spans="1:21" x14ac:dyDescent="0.3">
      <c r="A22" s="121"/>
      <c r="B22" s="124"/>
      <c r="C22" s="141">
        <v>5</v>
      </c>
      <c r="D22" s="142"/>
      <c r="E22" s="143"/>
      <c r="F22" s="143"/>
      <c r="G22" s="143"/>
      <c r="H22" s="144">
        <v>0.1</v>
      </c>
      <c r="I22" s="142">
        <v>1</v>
      </c>
      <c r="J22" s="145"/>
      <c r="K22" s="146" t="s">
        <v>44</v>
      </c>
      <c r="L22" s="147">
        <f>(A2_sample-A1_sample)-(A2_blank_ave-A1_blank_ave)</f>
        <v>0</v>
      </c>
      <c r="M22" s="148" t="str">
        <f>IF(OR(ISBLANK(A1_sample),ISBLANK(A2_sample),A1_blank_ave=0,A2_blank_ave=0),"",Change_absorbance)</f>
        <v/>
      </c>
      <c r="N22" s="147">
        <f>0.03204*L22*Dilution/Sample_volume</f>
        <v>0</v>
      </c>
      <c r="O22" s="149" t="str">
        <f>IF(OR(ISBLANK(A1_sample),ISBLANK(A2_sample),A1_blank_ave=0,A2_blank_ave=0),"",Concentration_gL)</f>
        <v/>
      </c>
      <c r="P22" s="145"/>
      <c r="Q22" s="150"/>
      <c r="R22" s="147" t="e">
        <f>Concentration_gL*100/Sample_con_gL</f>
        <v>#DIV/0!</v>
      </c>
      <c r="S22" s="149" t="str">
        <f t="shared" si="0"/>
        <v/>
      </c>
      <c r="T22" s="124"/>
      <c r="U22" s="122"/>
    </row>
    <row r="23" spans="1:21" x14ac:dyDescent="0.3">
      <c r="A23" s="121"/>
      <c r="B23" s="124"/>
      <c r="C23" s="151"/>
      <c r="D23" s="152"/>
      <c r="E23" s="152"/>
      <c r="F23" s="152"/>
      <c r="G23" s="152"/>
      <c r="H23" s="152"/>
      <c r="I23" s="152"/>
      <c r="J23" s="145"/>
      <c r="K23" s="152" t="s">
        <v>45</v>
      </c>
      <c r="L23" s="153">
        <f>(G22-F22)-(A3_blank_ave-A2_blank_ave)</f>
        <v>0</v>
      </c>
      <c r="M23" s="154" t="str">
        <f>IF(OR(ISBLANK(F22),ISBLANK(G22),A2_blank_ave=0,A3_blank_ave=0),"",Change_absorbance)</f>
        <v/>
      </c>
      <c r="N23" s="155">
        <f>0.03232*L23*I22/H22</f>
        <v>0</v>
      </c>
      <c r="O23" s="156" t="str">
        <f>IF(OR(ISBLANK(F22),ISBLANK(G22),A2_blank_ave=0,A3_blank_ave=0),"",Concentration_gL)</f>
        <v/>
      </c>
      <c r="P23" s="145"/>
      <c r="Q23" s="152"/>
      <c r="R23" s="155" t="e">
        <f>Concentration_gL*100/Q22</f>
        <v>#DIV/0!</v>
      </c>
      <c r="S23" s="156" t="str">
        <f t="shared" si="0"/>
        <v/>
      </c>
      <c r="T23" s="124"/>
      <c r="U23" s="122"/>
    </row>
    <row r="24" spans="1:21" x14ac:dyDescent="0.3">
      <c r="A24" s="121"/>
      <c r="B24" s="124"/>
      <c r="C24" s="141">
        <v>6</v>
      </c>
      <c r="D24" s="142"/>
      <c r="E24" s="143"/>
      <c r="F24" s="143"/>
      <c r="G24" s="143"/>
      <c r="H24" s="144">
        <v>0.1</v>
      </c>
      <c r="I24" s="142">
        <v>1</v>
      </c>
      <c r="J24" s="145"/>
      <c r="K24" s="146" t="s">
        <v>44</v>
      </c>
      <c r="L24" s="147">
        <f>(A2_sample-A1_sample)-(A2_blank_ave-A1_blank_ave)</f>
        <v>0</v>
      </c>
      <c r="M24" s="148" t="str">
        <f>IF(OR(ISBLANK(A1_sample),ISBLANK(A2_sample),A1_blank_ave=0,A2_blank_ave=0),"",Change_absorbance)</f>
        <v/>
      </c>
      <c r="N24" s="147">
        <f>0.03204*L24*Dilution/Sample_volume</f>
        <v>0</v>
      </c>
      <c r="O24" s="149" t="str">
        <f>IF(OR(ISBLANK(A1_sample),ISBLANK(A2_sample),A1_blank_ave=0,A2_blank_ave=0),"",Concentration_gL)</f>
        <v/>
      </c>
      <c r="P24" s="145"/>
      <c r="Q24" s="150"/>
      <c r="R24" s="147" t="e">
        <f>Concentration_gL*100/Sample_con_gL</f>
        <v>#DIV/0!</v>
      </c>
      <c r="S24" s="149" t="str">
        <f t="shared" si="0"/>
        <v/>
      </c>
      <c r="T24" s="124"/>
      <c r="U24" s="122"/>
    </row>
    <row r="25" spans="1:21" x14ac:dyDescent="0.3">
      <c r="A25" s="121"/>
      <c r="B25" s="124"/>
      <c r="C25" s="151"/>
      <c r="D25" s="152"/>
      <c r="E25" s="152"/>
      <c r="F25" s="152"/>
      <c r="G25" s="152"/>
      <c r="H25" s="152"/>
      <c r="I25" s="152"/>
      <c r="J25" s="145"/>
      <c r="K25" s="152" t="s">
        <v>45</v>
      </c>
      <c r="L25" s="153">
        <f>(G24-F24)-(A3_blank_ave-A2_blank_ave)</f>
        <v>0</v>
      </c>
      <c r="M25" s="154" t="str">
        <f>IF(OR(ISBLANK(F24),ISBLANK(G24),A2_blank_ave=0,A3_blank_ave=0),"",Change_absorbance)</f>
        <v/>
      </c>
      <c r="N25" s="155">
        <f>0.03232*L25*I24/H24</f>
        <v>0</v>
      </c>
      <c r="O25" s="156" t="str">
        <f>IF(OR(ISBLANK(F24),ISBLANK(G24),A2_blank_ave=0,A3_blank_ave=0),"",Concentration_gL)</f>
        <v/>
      </c>
      <c r="P25" s="145"/>
      <c r="Q25" s="152"/>
      <c r="R25" s="155" t="e">
        <f>Concentration_gL*100/Q24</f>
        <v>#DIV/0!</v>
      </c>
      <c r="S25" s="156" t="str">
        <f t="shared" si="0"/>
        <v/>
      </c>
      <c r="T25" s="124"/>
      <c r="U25" s="122"/>
    </row>
    <row r="26" spans="1:21" x14ac:dyDescent="0.3">
      <c r="A26" s="121"/>
      <c r="B26" s="124"/>
      <c r="C26" s="141">
        <v>7</v>
      </c>
      <c r="D26" s="142"/>
      <c r="E26" s="143"/>
      <c r="F26" s="143"/>
      <c r="G26" s="143"/>
      <c r="H26" s="144">
        <v>0.1</v>
      </c>
      <c r="I26" s="142">
        <v>1</v>
      </c>
      <c r="J26" s="145"/>
      <c r="K26" s="146" t="s">
        <v>44</v>
      </c>
      <c r="L26" s="147">
        <f>(A2_sample-A1_sample)-(A2_blank_ave-A1_blank_ave)</f>
        <v>0</v>
      </c>
      <c r="M26" s="148" t="str">
        <f>IF(OR(ISBLANK(A1_sample),ISBLANK(A2_sample),A1_blank_ave=0,A2_blank_ave=0),"",Change_absorbance)</f>
        <v/>
      </c>
      <c r="N26" s="147">
        <f>0.03204*L26*Dilution/Sample_volume</f>
        <v>0</v>
      </c>
      <c r="O26" s="149" t="str">
        <f>IF(OR(ISBLANK(A1_sample),ISBLANK(A2_sample),A1_blank_ave=0,A2_blank_ave=0),"",Concentration_gL)</f>
        <v/>
      </c>
      <c r="P26" s="145"/>
      <c r="Q26" s="150"/>
      <c r="R26" s="147" t="e">
        <f>Concentration_gL*100/Sample_con_gL</f>
        <v>#DIV/0!</v>
      </c>
      <c r="S26" s="149" t="str">
        <f t="shared" si="0"/>
        <v/>
      </c>
      <c r="T26" s="124"/>
      <c r="U26" s="122"/>
    </row>
    <row r="27" spans="1:21" x14ac:dyDescent="0.3">
      <c r="A27" s="121"/>
      <c r="B27" s="124"/>
      <c r="C27" s="151"/>
      <c r="D27" s="152"/>
      <c r="E27" s="152"/>
      <c r="F27" s="152"/>
      <c r="G27" s="152"/>
      <c r="H27" s="152"/>
      <c r="I27" s="152"/>
      <c r="J27" s="145"/>
      <c r="K27" s="152" t="s">
        <v>45</v>
      </c>
      <c r="L27" s="153">
        <f>(G26-F26)-(A3_blank_ave-A2_blank_ave)</f>
        <v>0</v>
      </c>
      <c r="M27" s="154" t="str">
        <f>IF(OR(ISBLANK(F26),ISBLANK(G26),A2_blank_ave=0,A3_blank_ave=0),"",Change_absorbance)</f>
        <v/>
      </c>
      <c r="N27" s="155">
        <f>0.03232*L27*I26/H26</f>
        <v>0</v>
      </c>
      <c r="O27" s="156" t="str">
        <f>IF(OR(ISBLANK(F26),ISBLANK(G26),A2_blank_ave=0,A3_blank_ave=0),"",Concentration_gL)</f>
        <v/>
      </c>
      <c r="P27" s="145"/>
      <c r="Q27" s="152"/>
      <c r="R27" s="155" t="e">
        <f>Concentration_gL*100/Q26</f>
        <v>#DIV/0!</v>
      </c>
      <c r="S27" s="156" t="str">
        <f t="shared" si="0"/>
        <v/>
      </c>
      <c r="T27" s="124"/>
      <c r="U27" s="122"/>
    </row>
    <row r="28" spans="1:21" x14ac:dyDescent="0.3">
      <c r="A28" s="121"/>
      <c r="B28" s="124"/>
      <c r="C28" s="141">
        <v>8</v>
      </c>
      <c r="D28" s="142"/>
      <c r="E28" s="143"/>
      <c r="F28" s="143"/>
      <c r="G28" s="143"/>
      <c r="H28" s="144">
        <v>0.1</v>
      </c>
      <c r="I28" s="142">
        <v>1</v>
      </c>
      <c r="J28" s="145"/>
      <c r="K28" s="146" t="s">
        <v>44</v>
      </c>
      <c r="L28" s="147">
        <f>(A2_sample-A1_sample)-(A2_blank_ave-A1_blank_ave)</f>
        <v>0</v>
      </c>
      <c r="M28" s="148" t="str">
        <f>IF(OR(ISBLANK(A1_sample),ISBLANK(A2_sample),A1_blank_ave=0,A2_blank_ave=0),"",Change_absorbance)</f>
        <v/>
      </c>
      <c r="N28" s="147">
        <f>0.03204*L28*Dilution/Sample_volume</f>
        <v>0</v>
      </c>
      <c r="O28" s="149" t="str">
        <f>IF(OR(ISBLANK(A1_sample),ISBLANK(A2_sample),A1_blank_ave=0,A2_blank_ave=0),"",Concentration_gL)</f>
        <v/>
      </c>
      <c r="P28" s="145"/>
      <c r="Q28" s="150"/>
      <c r="R28" s="147" t="e">
        <f>Concentration_gL*100/Sample_con_gL</f>
        <v>#DIV/0!</v>
      </c>
      <c r="S28" s="149" t="str">
        <f t="shared" si="0"/>
        <v/>
      </c>
      <c r="T28" s="124"/>
      <c r="U28" s="122"/>
    </row>
    <row r="29" spans="1:21" x14ac:dyDescent="0.3">
      <c r="A29" s="121"/>
      <c r="B29" s="124"/>
      <c r="C29" s="151"/>
      <c r="D29" s="152"/>
      <c r="E29" s="152"/>
      <c r="F29" s="152"/>
      <c r="G29" s="152"/>
      <c r="H29" s="152"/>
      <c r="I29" s="152"/>
      <c r="J29" s="145"/>
      <c r="K29" s="152" t="s">
        <v>45</v>
      </c>
      <c r="L29" s="153">
        <f>(G28-F28)-(A3_blank_ave-A2_blank_ave)</f>
        <v>0</v>
      </c>
      <c r="M29" s="154" t="str">
        <f>IF(OR(ISBLANK(F28),ISBLANK(G28),A2_blank_ave=0,A3_blank_ave=0),"",Change_absorbance)</f>
        <v/>
      </c>
      <c r="N29" s="155">
        <f>0.03232*L29*I28/H28</f>
        <v>0</v>
      </c>
      <c r="O29" s="156" t="str">
        <f>IF(OR(ISBLANK(F28),ISBLANK(G28),A2_blank_ave=0,A3_blank_ave=0),"",Concentration_gL)</f>
        <v/>
      </c>
      <c r="P29" s="145"/>
      <c r="Q29" s="152"/>
      <c r="R29" s="155" t="e">
        <f>Concentration_gL*100/Q28</f>
        <v>#DIV/0!</v>
      </c>
      <c r="S29" s="156" t="str">
        <f t="shared" si="0"/>
        <v/>
      </c>
      <c r="T29" s="124"/>
      <c r="U29" s="122"/>
    </row>
    <row r="30" spans="1:21" x14ac:dyDescent="0.3">
      <c r="A30" s="121"/>
      <c r="B30" s="124"/>
      <c r="C30" s="141">
        <v>9</v>
      </c>
      <c r="D30" s="142"/>
      <c r="E30" s="143"/>
      <c r="F30" s="143"/>
      <c r="G30" s="143"/>
      <c r="H30" s="144">
        <v>0.1</v>
      </c>
      <c r="I30" s="142">
        <v>1</v>
      </c>
      <c r="J30" s="145"/>
      <c r="K30" s="146" t="s">
        <v>44</v>
      </c>
      <c r="L30" s="147">
        <f>(A2_sample-A1_sample)-(A2_blank_ave-A1_blank_ave)</f>
        <v>0</v>
      </c>
      <c r="M30" s="148" t="str">
        <f>IF(OR(ISBLANK(A1_sample),ISBLANK(A2_sample),A1_blank_ave=0,A2_blank_ave=0),"",Change_absorbance)</f>
        <v/>
      </c>
      <c r="N30" s="147">
        <f>0.03204*L30*Dilution/Sample_volume</f>
        <v>0</v>
      </c>
      <c r="O30" s="149" t="str">
        <f>IF(OR(ISBLANK(A1_sample),ISBLANK(A2_sample),A1_blank_ave=0,A2_blank_ave=0),"",Concentration_gL)</f>
        <v/>
      </c>
      <c r="P30" s="145"/>
      <c r="Q30" s="150"/>
      <c r="R30" s="147" t="e">
        <f>Concentration_gL*100/Sample_con_gL</f>
        <v>#DIV/0!</v>
      </c>
      <c r="S30" s="149" t="str">
        <f t="shared" si="0"/>
        <v/>
      </c>
      <c r="T30" s="124"/>
      <c r="U30" s="122"/>
    </row>
    <row r="31" spans="1:21" x14ac:dyDescent="0.3">
      <c r="A31" s="121"/>
      <c r="B31" s="124"/>
      <c r="C31" s="151"/>
      <c r="D31" s="152"/>
      <c r="E31" s="152"/>
      <c r="F31" s="152"/>
      <c r="G31" s="152"/>
      <c r="H31" s="152"/>
      <c r="I31" s="152"/>
      <c r="J31" s="145"/>
      <c r="K31" s="152" t="s">
        <v>45</v>
      </c>
      <c r="L31" s="153">
        <f>(G30-F30)-(A3_blank_ave-A2_blank_ave)</f>
        <v>0</v>
      </c>
      <c r="M31" s="154" t="str">
        <f>IF(OR(ISBLANK(F30),ISBLANK(G30),A2_blank_ave=0,A3_blank_ave=0),"",Change_absorbance)</f>
        <v/>
      </c>
      <c r="N31" s="155">
        <f>0.03232*L31*I30/H30</f>
        <v>0</v>
      </c>
      <c r="O31" s="156" t="str">
        <f>IF(OR(ISBLANK(F30),ISBLANK(G30),A2_blank_ave=0,A3_blank_ave=0),"",Concentration_gL)</f>
        <v/>
      </c>
      <c r="P31" s="145"/>
      <c r="Q31" s="152"/>
      <c r="R31" s="155" t="e">
        <f>Concentration_gL*100/Q30</f>
        <v>#DIV/0!</v>
      </c>
      <c r="S31" s="156" t="str">
        <f t="shared" si="0"/>
        <v/>
      </c>
      <c r="T31" s="124"/>
      <c r="U31" s="122"/>
    </row>
    <row r="32" spans="1:21" x14ac:dyDescent="0.3">
      <c r="A32" s="121"/>
      <c r="B32" s="124"/>
      <c r="C32" s="141">
        <v>10</v>
      </c>
      <c r="D32" s="142"/>
      <c r="E32" s="143"/>
      <c r="F32" s="143"/>
      <c r="G32" s="143"/>
      <c r="H32" s="144">
        <v>0.1</v>
      </c>
      <c r="I32" s="142">
        <v>1</v>
      </c>
      <c r="J32" s="145"/>
      <c r="K32" s="146" t="s">
        <v>44</v>
      </c>
      <c r="L32" s="147">
        <f>(A2_sample-A1_sample)-(A2_blank_ave-A1_blank_ave)</f>
        <v>0</v>
      </c>
      <c r="M32" s="148" t="str">
        <f>IF(OR(ISBLANK(A1_sample),ISBLANK(A2_sample),A1_blank_ave=0,A2_blank_ave=0),"",Change_absorbance)</f>
        <v/>
      </c>
      <c r="N32" s="147">
        <f>0.03204*L32*Dilution/Sample_volume</f>
        <v>0</v>
      </c>
      <c r="O32" s="149" t="str">
        <f>IF(OR(ISBLANK(A1_sample),ISBLANK(A2_sample),A1_blank_ave=0,A2_blank_ave=0),"",Concentration_gL)</f>
        <v/>
      </c>
      <c r="P32" s="145"/>
      <c r="Q32" s="150"/>
      <c r="R32" s="147" t="e">
        <f>Concentration_gL*100/Sample_con_gL</f>
        <v>#DIV/0!</v>
      </c>
      <c r="S32" s="149" t="str">
        <f t="shared" si="0"/>
        <v/>
      </c>
      <c r="T32" s="124"/>
      <c r="U32" s="122"/>
    </row>
    <row r="33" spans="1:21" x14ac:dyDescent="0.3">
      <c r="A33" s="121"/>
      <c r="B33" s="124"/>
      <c r="C33" s="151"/>
      <c r="D33" s="152"/>
      <c r="E33" s="152"/>
      <c r="F33" s="152"/>
      <c r="G33" s="152"/>
      <c r="H33" s="152"/>
      <c r="I33" s="152"/>
      <c r="J33" s="145"/>
      <c r="K33" s="152" t="s">
        <v>45</v>
      </c>
      <c r="L33" s="153">
        <f>(G32-F32)-(A3_blank_ave-A2_blank_ave)</f>
        <v>0</v>
      </c>
      <c r="M33" s="154" t="str">
        <f>IF(OR(ISBLANK(F32),ISBLANK(G32),A2_blank_ave=0,A3_blank_ave=0),"",Change_absorbance)</f>
        <v/>
      </c>
      <c r="N33" s="155">
        <f>0.03232*L33*I32/H32</f>
        <v>0</v>
      </c>
      <c r="O33" s="156" t="str">
        <f>IF(OR(ISBLANK(F32),ISBLANK(G32),A2_blank_ave=0,A3_blank_ave=0),"",Concentration_gL)</f>
        <v/>
      </c>
      <c r="P33" s="145"/>
      <c r="Q33" s="152"/>
      <c r="R33" s="155" t="e">
        <f>Concentration_gL*100/Q32</f>
        <v>#DIV/0!</v>
      </c>
      <c r="S33" s="156" t="str">
        <f t="shared" si="0"/>
        <v/>
      </c>
      <c r="T33" s="124"/>
      <c r="U33" s="122"/>
    </row>
    <row r="34" spans="1:21" x14ac:dyDescent="0.3">
      <c r="A34" s="121"/>
      <c r="B34" s="124"/>
      <c r="C34" s="141">
        <v>11</v>
      </c>
      <c r="D34" s="142"/>
      <c r="E34" s="143"/>
      <c r="F34" s="143"/>
      <c r="G34" s="143"/>
      <c r="H34" s="144">
        <v>0.1</v>
      </c>
      <c r="I34" s="142">
        <v>1</v>
      </c>
      <c r="J34" s="145"/>
      <c r="K34" s="146" t="s">
        <v>44</v>
      </c>
      <c r="L34" s="147">
        <f>(A2_sample-A1_sample)-(A2_blank_ave-A1_blank_ave)</f>
        <v>0</v>
      </c>
      <c r="M34" s="148" t="str">
        <f>IF(OR(ISBLANK(A1_sample),ISBLANK(A2_sample),A1_blank_ave=0,A2_blank_ave=0),"",Change_absorbance)</f>
        <v/>
      </c>
      <c r="N34" s="147">
        <f>0.03204*L34*Dilution/Sample_volume</f>
        <v>0</v>
      </c>
      <c r="O34" s="149" t="str">
        <f>IF(OR(ISBLANK(A1_sample),ISBLANK(A2_sample),A1_blank_ave=0,A2_blank_ave=0),"",Concentration_gL)</f>
        <v/>
      </c>
      <c r="P34" s="145"/>
      <c r="Q34" s="150"/>
      <c r="R34" s="147" t="e">
        <f>Concentration_gL*100/Sample_con_gL</f>
        <v>#DIV/0!</v>
      </c>
      <c r="S34" s="149" t="str">
        <f>IF(ISERROR(Concentration_gg),"",Concentration_gg)</f>
        <v/>
      </c>
      <c r="T34" s="124"/>
      <c r="U34" s="122"/>
    </row>
    <row r="35" spans="1:21" x14ac:dyDescent="0.3">
      <c r="A35" s="121"/>
      <c r="B35" s="124"/>
      <c r="C35" s="151"/>
      <c r="D35" s="152"/>
      <c r="E35" s="152"/>
      <c r="F35" s="152"/>
      <c r="G35" s="152"/>
      <c r="H35" s="152"/>
      <c r="I35" s="152"/>
      <c r="J35" s="145"/>
      <c r="K35" s="152" t="s">
        <v>45</v>
      </c>
      <c r="L35" s="153">
        <f>(G34-F34)-(A3_blank_ave-A2_blank_ave)</f>
        <v>0</v>
      </c>
      <c r="M35" s="154" t="str">
        <f>IF(OR(ISBLANK(F34),ISBLANK(G34),A2_blank_ave=0,A3_blank_ave=0),"",Change_absorbance)</f>
        <v/>
      </c>
      <c r="N35" s="155">
        <f>0.03232*L35*I34/H34</f>
        <v>0</v>
      </c>
      <c r="O35" s="156" t="str">
        <f>IF(OR(ISBLANK(F34),ISBLANK(G34),A2_blank_ave=0,A3_blank_ave=0),"",Concentration_gL)</f>
        <v/>
      </c>
      <c r="P35" s="145"/>
      <c r="Q35" s="152"/>
      <c r="R35" s="155" t="e">
        <f>Concentration_gL*100/Q34</f>
        <v>#DIV/0!</v>
      </c>
      <c r="S35" s="156" t="str">
        <f t="shared" si="0"/>
        <v/>
      </c>
      <c r="T35" s="124"/>
      <c r="U35" s="122"/>
    </row>
    <row r="36" spans="1:21" x14ac:dyDescent="0.3">
      <c r="A36" s="121"/>
      <c r="B36" s="124"/>
      <c r="C36" s="141">
        <v>12</v>
      </c>
      <c r="D36" s="142"/>
      <c r="E36" s="143"/>
      <c r="F36" s="143"/>
      <c r="G36" s="143"/>
      <c r="H36" s="144">
        <v>0.1</v>
      </c>
      <c r="I36" s="142">
        <v>1</v>
      </c>
      <c r="J36" s="145"/>
      <c r="K36" s="146" t="s">
        <v>44</v>
      </c>
      <c r="L36" s="147">
        <f>(A2_sample-A1_sample)-(A2_blank_ave-A1_blank_ave)</f>
        <v>0</v>
      </c>
      <c r="M36" s="148" t="str">
        <f>IF(OR(ISBLANK(A1_sample),ISBLANK(A2_sample),A1_blank_ave=0,A2_blank_ave=0),"",Change_absorbance)</f>
        <v/>
      </c>
      <c r="N36" s="147">
        <f>0.03204*L36*Dilution/Sample_volume</f>
        <v>0</v>
      </c>
      <c r="O36" s="149" t="str">
        <f>IF(OR(ISBLANK(A1_sample),ISBLANK(A2_sample),A1_blank_ave=0,A2_blank_ave=0),"",Concentration_gL)</f>
        <v/>
      </c>
      <c r="P36" s="145"/>
      <c r="Q36" s="150"/>
      <c r="R36" s="147" t="e">
        <f>Concentration_gL*100/Sample_con_gL</f>
        <v>#DIV/0!</v>
      </c>
      <c r="S36" s="149" t="str">
        <f t="shared" si="0"/>
        <v/>
      </c>
      <c r="T36" s="124"/>
      <c r="U36" s="122"/>
    </row>
    <row r="37" spans="1:21" x14ac:dyDescent="0.3">
      <c r="A37" s="121"/>
      <c r="B37" s="124"/>
      <c r="C37" s="151"/>
      <c r="D37" s="152"/>
      <c r="E37" s="152"/>
      <c r="F37" s="152"/>
      <c r="G37" s="152"/>
      <c r="H37" s="152"/>
      <c r="I37" s="152"/>
      <c r="J37" s="145"/>
      <c r="K37" s="152" t="s">
        <v>45</v>
      </c>
      <c r="L37" s="153">
        <f>(G36-F36)-(A3_blank_ave-A2_blank_ave)</f>
        <v>0</v>
      </c>
      <c r="M37" s="154" t="str">
        <f>IF(OR(ISBLANK(F36),ISBLANK(G36),A2_blank_ave=0,A3_blank_ave=0),"",Change_absorbance)</f>
        <v/>
      </c>
      <c r="N37" s="155">
        <f>0.03232*L37*I36/H36</f>
        <v>0</v>
      </c>
      <c r="O37" s="156" t="str">
        <f>IF(OR(ISBLANK(F36),ISBLANK(G36),A2_blank_ave=0,A3_blank_ave=0),"",Concentration_gL)</f>
        <v/>
      </c>
      <c r="P37" s="145"/>
      <c r="Q37" s="152"/>
      <c r="R37" s="155" t="e">
        <f>Concentration_gL*100/Q36</f>
        <v>#DIV/0!</v>
      </c>
      <c r="S37" s="156" t="str">
        <f t="shared" si="0"/>
        <v/>
      </c>
      <c r="T37" s="124"/>
      <c r="U37" s="122"/>
    </row>
    <row r="38" spans="1:21" x14ac:dyDescent="0.3">
      <c r="A38" s="121"/>
      <c r="B38" s="124"/>
      <c r="C38" s="141">
        <v>13</v>
      </c>
      <c r="D38" s="142"/>
      <c r="E38" s="143"/>
      <c r="F38" s="143"/>
      <c r="G38" s="143"/>
      <c r="H38" s="144">
        <v>0.1</v>
      </c>
      <c r="I38" s="142">
        <v>1</v>
      </c>
      <c r="J38" s="145"/>
      <c r="K38" s="146" t="s">
        <v>44</v>
      </c>
      <c r="L38" s="147">
        <f>(A2_sample-A1_sample)-(A2_blank_ave-A1_blank_ave)</f>
        <v>0</v>
      </c>
      <c r="M38" s="148" t="str">
        <f>IF(OR(ISBLANK(A1_sample),ISBLANK(A2_sample),A1_blank_ave=0,A2_blank_ave=0),"",Change_absorbance)</f>
        <v/>
      </c>
      <c r="N38" s="147">
        <f>0.03204*L38*Dilution/Sample_volume</f>
        <v>0</v>
      </c>
      <c r="O38" s="149" t="str">
        <f>IF(OR(ISBLANK(A1_sample),ISBLANK(A2_sample),A1_blank_ave=0,A2_blank_ave=0),"",Concentration_gL)</f>
        <v/>
      </c>
      <c r="P38" s="145"/>
      <c r="Q38" s="150"/>
      <c r="R38" s="147" t="e">
        <f>Concentration_gL*100/Sample_con_gL</f>
        <v>#DIV/0!</v>
      </c>
      <c r="S38" s="149" t="str">
        <f t="shared" si="0"/>
        <v/>
      </c>
      <c r="T38" s="124"/>
      <c r="U38" s="122"/>
    </row>
    <row r="39" spans="1:21" x14ac:dyDescent="0.3">
      <c r="A39" s="121"/>
      <c r="B39" s="124"/>
      <c r="C39" s="151"/>
      <c r="D39" s="152"/>
      <c r="E39" s="152"/>
      <c r="F39" s="152"/>
      <c r="G39" s="152"/>
      <c r="H39" s="152"/>
      <c r="I39" s="152"/>
      <c r="J39" s="145"/>
      <c r="K39" s="152" t="s">
        <v>45</v>
      </c>
      <c r="L39" s="153">
        <f>(G38-F38)-(A3_blank_ave-A2_blank_ave)</f>
        <v>0</v>
      </c>
      <c r="M39" s="154" t="str">
        <f>IF(OR(ISBLANK(F38),ISBLANK(G38),A2_blank_ave=0,A3_blank_ave=0),"",Change_absorbance)</f>
        <v/>
      </c>
      <c r="N39" s="155">
        <f>0.03232*L39*I38/H38</f>
        <v>0</v>
      </c>
      <c r="O39" s="156" t="str">
        <f>IF(OR(ISBLANK(F38),ISBLANK(G38),A2_blank_ave=0,A3_blank_ave=0),"",Concentration_gL)</f>
        <v/>
      </c>
      <c r="P39" s="145"/>
      <c r="Q39" s="152"/>
      <c r="R39" s="155" t="e">
        <f>Concentration_gL*100/Q38</f>
        <v>#DIV/0!</v>
      </c>
      <c r="S39" s="156" t="str">
        <f t="shared" si="0"/>
        <v/>
      </c>
      <c r="T39" s="124"/>
      <c r="U39" s="122"/>
    </row>
    <row r="40" spans="1:21" x14ac:dyDescent="0.3">
      <c r="A40" s="121"/>
      <c r="B40" s="124"/>
      <c r="C40" s="141">
        <v>14</v>
      </c>
      <c r="D40" s="142"/>
      <c r="E40" s="143"/>
      <c r="F40" s="143"/>
      <c r="G40" s="143"/>
      <c r="H40" s="144">
        <v>0.1</v>
      </c>
      <c r="I40" s="142">
        <v>1</v>
      </c>
      <c r="J40" s="145"/>
      <c r="K40" s="146" t="s">
        <v>44</v>
      </c>
      <c r="L40" s="147">
        <f>(A2_sample-A1_sample)-(A2_blank_ave-A1_blank_ave)</f>
        <v>0</v>
      </c>
      <c r="M40" s="148" t="str">
        <f>IF(OR(ISBLANK(A1_sample),ISBLANK(A2_sample),A1_blank_ave=0,A2_blank_ave=0),"",Change_absorbance)</f>
        <v/>
      </c>
      <c r="N40" s="147">
        <f>0.03204*L40*Dilution/Sample_volume</f>
        <v>0</v>
      </c>
      <c r="O40" s="149" t="str">
        <f>IF(OR(ISBLANK(A1_sample),ISBLANK(A2_sample),A1_blank_ave=0,A2_blank_ave=0),"",Concentration_gL)</f>
        <v/>
      </c>
      <c r="P40" s="145"/>
      <c r="Q40" s="150"/>
      <c r="R40" s="147" t="e">
        <f>Concentration_gL*100/Sample_con_gL</f>
        <v>#DIV/0!</v>
      </c>
      <c r="S40" s="149" t="str">
        <f t="shared" si="0"/>
        <v/>
      </c>
      <c r="T40" s="124"/>
      <c r="U40" s="122"/>
    </row>
    <row r="41" spans="1:21" x14ac:dyDescent="0.3">
      <c r="A41" s="121"/>
      <c r="B41" s="124"/>
      <c r="C41" s="151"/>
      <c r="D41" s="152"/>
      <c r="E41" s="152"/>
      <c r="F41" s="152"/>
      <c r="G41" s="152"/>
      <c r="H41" s="152"/>
      <c r="I41" s="152"/>
      <c r="J41" s="145"/>
      <c r="K41" s="152" t="s">
        <v>45</v>
      </c>
      <c r="L41" s="153">
        <f>(G40-F40)-(A3_blank_ave-A2_blank_ave)</f>
        <v>0</v>
      </c>
      <c r="M41" s="154" t="str">
        <f>IF(OR(ISBLANK(F40),ISBLANK(G40),A2_blank_ave=0,A3_blank_ave=0),"",Change_absorbance)</f>
        <v/>
      </c>
      <c r="N41" s="155">
        <f>0.03232*L41*I40/H40</f>
        <v>0</v>
      </c>
      <c r="O41" s="156" t="str">
        <f>IF(OR(ISBLANK(F40),ISBLANK(G40),A2_blank_ave=0,A3_blank_ave=0),"",Concentration_gL)</f>
        <v/>
      </c>
      <c r="P41" s="145"/>
      <c r="Q41" s="152"/>
      <c r="R41" s="155" t="e">
        <f>Concentration_gL*100/Q40</f>
        <v>#DIV/0!</v>
      </c>
      <c r="S41" s="156" t="str">
        <f t="shared" si="0"/>
        <v/>
      </c>
      <c r="T41" s="124"/>
      <c r="U41" s="122"/>
    </row>
    <row r="42" spans="1:21" x14ac:dyDescent="0.3">
      <c r="A42" s="121"/>
      <c r="B42" s="124"/>
      <c r="C42" s="141">
        <v>15</v>
      </c>
      <c r="D42" s="142"/>
      <c r="E42" s="143"/>
      <c r="F42" s="143"/>
      <c r="G42" s="143"/>
      <c r="H42" s="144">
        <v>0.1</v>
      </c>
      <c r="I42" s="142">
        <v>1</v>
      </c>
      <c r="J42" s="145"/>
      <c r="K42" s="146" t="s">
        <v>44</v>
      </c>
      <c r="L42" s="147">
        <f>(A2_sample-A1_sample)-(A2_blank_ave-A1_blank_ave)</f>
        <v>0</v>
      </c>
      <c r="M42" s="148" t="str">
        <f>IF(OR(ISBLANK(A1_sample),ISBLANK(A2_sample),A1_blank_ave=0,A2_blank_ave=0),"",Change_absorbance)</f>
        <v/>
      </c>
      <c r="N42" s="147">
        <f>0.03204*L42*Dilution/Sample_volume</f>
        <v>0</v>
      </c>
      <c r="O42" s="149" t="str">
        <f>IF(OR(ISBLANK(A1_sample),ISBLANK(A2_sample),A1_blank_ave=0,A2_blank_ave=0),"",Concentration_gL)</f>
        <v/>
      </c>
      <c r="P42" s="145"/>
      <c r="Q42" s="150"/>
      <c r="R42" s="147" t="e">
        <f>Concentration_gL*100/Sample_con_gL</f>
        <v>#DIV/0!</v>
      </c>
      <c r="S42" s="149" t="str">
        <f t="shared" si="0"/>
        <v/>
      </c>
      <c r="T42" s="124"/>
      <c r="U42" s="122"/>
    </row>
    <row r="43" spans="1:21" x14ac:dyDescent="0.3">
      <c r="A43" s="121"/>
      <c r="B43" s="124"/>
      <c r="C43" s="151"/>
      <c r="D43" s="152"/>
      <c r="E43" s="152"/>
      <c r="F43" s="152"/>
      <c r="G43" s="152"/>
      <c r="H43" s="152"/>
      <c r="I43" s="152"/>
      <c r="J43" s="145"/>
      <c r="K43" s="152" t="s">
        <v>45</v>
      </c>
      <c r="L43" s="153">
        <f>(G42-F42)-(A3_blank_ave-A2_blank_ave)</f>
        <v>0</v>
      </c>
      <c r="M43" s="154" t="str">
        <f>IF(OR(ISBLANK(F42),ISBLANK(G42),A2_blank_ave=0,A3_blank_ave=0),"",Change_absorbance)</f>
        <v/>
      </c>
      <c r="N43" s="155">
        <f>0.03232*L43*I42/H42</f>
        <v>0</v>
      </c>
      <c r="O43" s="156" t="str">
        <f>IF(OR(ISBLANK(F42),ISBLANK(G42),A2_blank_ave=0,A3_blank_ave=0),"",Concentration_gL)</f>
        <v/>
      </c>
      <c r="P43" s="145"/>
      <c r="Q43" s="152"/>
      <c r="R43" s="155" t="e">
        <f>Concentration_gL*100/Q42</f>
        <v>#DIV/0!</v>
      </c>
      <c r="S43" s="156" t="str">
        <f t="shared" si="0"/>
        <v/>
      </c>
      <c r="T43" s="124"/>
      <c r="U43" s="122"/>
    </row>
    <row r="44" spans="1:21" x14ac:dyDescent="0.3">
      <c r="A44" s="121"/>
      <c r="B44" s="124"/>
      <c r="C44" s="141">
        <v>16</v>
      </c>
      <c r="D44" s="142"/>
      <c r="E44" s="143"/>
      <c r="F44" s="143"/>
      <c r="G44" s="143"/>
      <c r="H44" s="144">
        <v>0.1</v>
      </c>
      <c r="I44" s="142">
        <v>1</v>
      </c>
      <c r="J44" s="145"/>
      <c r="K44" s="146" t="s">
        <v>44</v>
      </c>
      <c r="L44" s="147">
        <f>(A2_sample-A1_sample)-(A2_blank_ave-A1_blank_ave)</f>
        <v>0</v>
      </c>
      <c r="M44" s="148" t="str">
        <f>IF(OR(ISBLANK(A1_sample),ISBLANK(A2_sample),A1_blank_ave=0,A2_blank_ave=0),"",Change_absorbance)</f>
        <v/>
      </c>
      <c r="N44" s="147">
        <f>0.03204*L44*Dilution/Sample_volume</f>
        <v>0</v>
      </c>
      <c r="O44" s="149" t="str">
        <f>IF(OR(ISBLANK(A1_sample),ISBLANK(A2_sample),A1_blank_ave=0,A2_blank_ave=0),"",Concentration_gL)</f>
        <v/>
      </c>
      <c r="P44" s="145"/>
      <c r="Q44" s="150"/>
      <c r="R44" s="147" t="e">
        <f>Concentration_gL*100/Sample_con_gL</f>
        <v>#DIV/0!</v>
      </c>
      <c r="S44" s="149" t="str">
        <f t="shared" si="0"/>
        <v/>
      </c>
      <c r="T44" s="124"/>
      <c r="U44" s="122"/>
    </row>
    <row r="45" spans="1:21" x14ac:dyDescent="0.3">
      <c r="A45" s="121"/>
      <c r="B45" s="124"/>
      <c r="C45" s="151"/>
      <c r="D45" s="152"/>
      <c r="E45" s="152"/>
      <c r="F45" s="152"/>
      <c r="G45" s="152"/>
      <c r="H45" s="152"/>
      <c r="I45" s="152"/>
      <c r="J45" s="145"/>
      <c r="K45" s="152" t="s">
        <v>45</v>
      </c>
      <c r="L45" s="153">
        <f>(G44-F44)-(A3_blank_ave-A2_blank_ave)</f>
        <v>0</v>
      </c>
      <c r="M45" s="154" t="str">
        <f>IF(OR(ISBLANK(F44),ISBLANK(G44),A2_blank_ave=0,A3_blank_ave=0),"",Change_absorbance)</f>
        <v/>
      </c>
      <c r="N45" s="155">
        <f>0.03232*L45*I44/H44</f>
        <v>0</v>
      </c>
      <c r="O45" s="156" t="str">
        <f>IF(OR(ISBLANK(F44),ISBLANK(G44),A2_blank_ave=0,A3_blank_ave=0),"",Concentration_gL)</f>
        <v/>
      </c>
      <c r="P45" s="145"/>
      <c r="Q45" s="152"/>
      <c r="R45" s="155" t="e">
        <f>Concentration_gL*100/Q44</f>
        <v>#DIV/0!</v>
      </c>
      <c r="S45" s="156" t="str">
        <f t="shared" si="0"/>
        <v/>
      </c>
      <c r="T45" s="124"/>
      <c r="U45" s="122"/>
    </row>
    <row r="46" spans="1:21" x14ac:dyDescent="0.3">
      <c r="A46" s="121"/>
      <c r="B46" s="124"/>
      <c r="C46" s="141">
        <v>17</v>
      </c>
      <c r="D46" s="142"/>
      <c r="E46" s="143"/>
      <c r="F46" s="143"/>
      <c r="G46" s="143"/>
      <c r="H46" s="144">
        <v>0.1</v>
      </c>
      <c r="I46" s="142">
        <v>1</v>
      </c>
      <c r="J46" s="145"/>
      <c r="K46" s="146" t="s">
        <v>44</v>
      </c>
      <c r="L46" s="147">
        <f>(A2_sample-A1_sample)-(A2_blank_ave-A1_blank_ave)</f>
        <v>0</v>
      </c>
      <c r="M46" s="148" t="str">
        <f>IF(OR(ISBLANK(A1_sample),ISBLANK(A2_sample),A1_blank_ave=0,A2_blank_ave=0),"",Change_absorbance)</f>
        <v/>
      </c>
      <c r="N46" s="147">
        <f>0.03204*L46*Dilution/Sample_volume</f>
        <v>0</v>
      </c>
      <c r="O46" s="149" t="str">
        <f>IF(OR(ISBLANK(A1_sample),ISBLANK(A2_sample),A1_blank_ave=0,A2_blank_ave=0),"",Concentration_gL)</f>
        <v/>
      </c>
      <c r="P46" s="145"/>
      <c r="Q46" s="150"/>
      <c r="R46" s="147" t="e">
        <f>Concentration_gL*100/Sample_con_gL</f>
        <v>#DIV/0!</v>
      </c>
      <c r="S46" s="149" t="str">
        <f t="shared" si="0"/>
        <v/>
      </c>
      <c r="T46" s="124"/>
      <c r="U46" s="122"/>
    </row>
    <row r="47" spans="1:21" x14ac:dyDescent="0.3">
      <c r="A47" s="121"/>
      <c r="B47" s="124"/>
      <c r="C47" s="151"/>
      <c r="D47" s="152"/>
      <c r="E47" s="152"/>
      <c r="F47" s="152"/>
      <c r="G47" s="152"/>
      <c r="H47" s="152"/>
      <c r="I47" s="152"/>
      <c r="J47" s="145"/>
      <c r="K47" s="152" t="s">
        <v>45</v>
      </c>
      <c r="L47" s="153">
        <f>(G46-F46)-(A3_blank_ave-A2_blank_ave)</f>
        <v>0</v>
      </c>
      <c r="M47" s="154" t="str">
        <f>IF(OR(ISBLANK(F46),ISBLANK(G46),A2_blank_ave=0,A3_blank_ave=0),"",Change_absorbance)</f>
        <v/>
      </c>
      <c r="N47" s="155">
        <f>0.03232*L47*I46/H46</f>
        <v>0</v>
      </c>
      <c r="O47" s="156" t="str">
        <f>IF(OR(ISBLANK(F46),ISBLANK(G46),A2_blank_ave=0,A3_blank_ave=0),"",Concentration_gL)</f>
        <v/>
      </c>
      <c r="P47" s="145"/>
      <c r="Q47" s="152"/>
      <c r="R47" s="155" t="e">
        <f>Concentration_gL*100/Q46</f>
        <v>#DIV/0!</v>
      </c>
      <c r="S47" s="156" t="str">
        <f t="shared" si="0"/>
        <v/>
      </c>
      <c r="T47" s="124"/>
      <c r="U47" s="122"/>
    </row>
    <row r="48" spans="1:21" x14ac:dyDescent="0.3">
      <c r="A48" s="121"/>
      <c r="B48" s="124"/>
      <c r="C48" s="141">
        <v>18</v>
      </c>
      <c r="D48" s="142"/>
      <c r="E48" s="143"/>
      <c r="F48" s="143"/>
      <c r="G48" s="143"/>
      <c r="H48" s="144">
        <v>0.1</v>
      </c>
      <c r="I48" s="142">
        <v>1</v>
      </c>
      <c r="J48" s="145"/>
      <c r="K48" s="146" t="s">
        <v>44</v>
      </c>
      <c r="L48" s="147">
        <f>(A2_sample-A1_sample)-(A2_blank_ave-A1_blank_ave)</f>
        <v>0</v>
      </c>
      <c r="M48" s="148" t="str">
        <f>IF(OR(ISBLANK(A1_sample),ISBLANK(A2_sample),A1_blank_ave=0,A2_blank_ave=0),"",Change_absorbance)</f>
        <v/>
      </c>
      <c r="N48" s="147">
        <f>0.03204*L48*Dilution/Sample_volume</f>
        <v>0</v>
      </c>
      <c r="O48" s="149" t="str">
        <f>IF(OR(ISBLANK(A1_sample),ISBLANK(A2_sample),A1_blank_ave=0,A2_blank_ave=0),"",Concentration_gL)</f>
        <v/>
      </c>
      <c r="P48" s="145"/>
      <c r="Q48" s="150"/>
      <c r="R48" s="147" t="e">
        <f>Concentration_gL*100/Sample_con_gL</f>
        <v>#DIV/0!</v>
      </c>
      <c r="S48" s="149" t="str">
        <f t="shared" si="0"/>
        <v/>
      </c>
      <c r="T48" s="124"/>
      <c r="U48" s="122"/>
    </row>
    <row r="49" spans="1:21" x14ac:dyDescent="0.3">
      <c r="A49" s="121"/>
      <c r="B49" s="124"/>
      <c r="C49" s="151"/>
      <c r="D49" s="152"/>
      <c r="E49" s="152"/>
      <c r="F49" s="152"/>
      <c r="G49" s="152"/>
      <c r="H49" s="152"/>
      <c r="I49" s="152"/>
      <c r="J49" s="145"/>
      <c r="K49" s="152" t="s">
        <v>45</v>
      </c>
      <c r="L49" s="153">
        <f>(G48-F48)-(A3_blank_ave-A2_blank_ave)</f>
        <v>0</v>
      </c>
      <c r="M49" s="154" t="str">
        <f>IF(OR(ISBLANK(F48),ISBLANK(G48),A2_blank_ave=0,A3_blank_ave=0),"",Change_absorbance)</f>
        <v/>
      </c>
      <c r="N49" s="155">
        <f>0.03232*L49*I48/H48</f>
        <v>0</v>
      </c>
      <c r="O49" s="156" t="str">
        <f>IF(OR(ISBLANK(F48),ISBLANK(G48),A2_blank_ave=0,A3_blank_ave=0),"",Concentration_gL)</f>
        <v/>
      </c>
      <c r="P49" s="145"/>
      <c r="Q49" s="152"/>
      <c r="R49" s="155" t="e">
        <f>Concentration_gL*100/Q48</f>
        <v>#DIV/0!</v>
      </c>
      <c r="S49" s="156" t="str">
        <f t="shared" si="0"/>
        <v/>
      </c>
      <c r="T49" s="124"/>
      <c r="U49" s="122"/>
    </row>
    <row r="50" spans="1:21" x14ac:dyDescent="0.3">
      <c r="A50" s="121"/>
      <c r="B50" s="124"/>
      <c r="C50" s="141">
        <v>19</v>
      </c>
      <c r="D50" s="142"/>
      <c r="E50" s="143"/>
      <c r="F50" s="143"/>
      <c r="G50" s="143"/>
      <c r="H50" s="144">
        <v>0.1</v>
      </c>
      <c r="I50" s="142">
        <v>1</v>
      </c>
      <c r="J50" s="145"/>
      <c r="K50" s="146" t="s">
        <v>44</v>
      </c>
      <c r="L50" s="147">
        <f>(A2_sample-A1_sample)-(A2_blank_ave-A1_blank_ave)</f>
        <v>0</v>
      </c>
      <c r="M50" s="148" t="str">
        <f>IF(OR(ISBLANK(A1_sample),ISBLANK(A2_sample),A1_blank_ave=0,A2_blank_ave=0),"",Change_absorbance)</f>
        <v/>
      </c>
      <c r="N50" s="147">
        <f>0.03204*L50*Dilution/Sample_volume</f>
        <v>0</v>
      </c>
      <c r="O50" s="149" t="str">
        <f>IF(OR(ISBLANK(A1_sample),ISBLANK(A2_sample),A1_blank_ave=0,A2_blank_ave=0),"",Concentration_gL)</f>
        <v/>
      </c>
      <c r="P50" s="145"/>
      <c r="Q50" s="150"/>
      <c r="R50" s="147" t="e">
        <f>Concentration_gL*100/Sample_con_gL</f>
        <v>#DIV/0!</v>
      </c>
      <c r="S50" s="149" t="str">
        <f t="shared" si="0"/>
        <v/>
      </c>
      <c r="T50" s="124"/>
      <c r="U50" s="122"/>
    </row>
    <row r="51" spans="1:21" x14ac:dyDescent="0.3">
      <c r="A51" s="121"/>
      <c r="B51" s="124"/>
      <c r="C51" s="151"/>
      <c r="D51" s="152"/>
      <c r="E51" s="152"/>
      <c r="F51" s="152"/>
      <c r="G51" s="152"/>
      <c r="H51" s="152"/>
      <c r="I51" s="152"/>
      <c r="J51" s="145"/>
      <c r="K51" s="152" t="s">
        <v>45</v>
      </c>
      <c r="L51" s="153">
        <f>(G50-F50)-(A3_blank_ave-A2_blank_ave)</f>
        <v>0</v>
      </c>
      <c r="M51" s="154" t="str">
        <f>IF(OR(ISBLANK(F50),ISBLANK(G50),A2_blank_ave=0,A3_blank_ave=0),"",Change_absorbance)</f>
        <v/>
      </c>
      <c r="N51" s="155">
        <f>0.03232*L51*I50/H50</f>
        <v>0</v>
      </c>
      <c r="O51" s="156" t="str">
        <f>IF(OR(ISBLANK(F50),ISBLANK(G50),A2_blank_ave=0,A3_blank_ave=0),"",Concentration_gL)</f>
        <v/>
      </c>
      <c r="P51" s="145"/>
      <c r="Q51" s="152"/>
      <c r="R51" s="155" t="e">
        <f>Concentration_gL*100/Q50</f>
        <v>#DIV/0!</v>
      </c>
      <c r="S51" s="156" t="str">
        <f t="shared" si="0"/>
        <v/>
      </c>
      <c r="T51" s="124"/>
      <c r="U51" s="122"/>
    </row>
    <row r="52" spans="1:21" x14ac:dyDescent="0.3">
      <c r="A52" s="121"/>
      <c r="B52" s="124"/>
      <c r="C52" s="141">
        <v>20</v>
      </c>
      <c r="D52" s="142"/>
      <c r="E52" s="143"/>
      <c r="F52" s="143"/>
      <c r="G52" s="143"/>
      <c r="H52" s="144">
        <v>0.1</v>
      </c>
      <c r="I52" s="142">
        <v>1</v>
      </c>
      <c r="J52" s="145"/>
      <c r="K52" s="146" t="s">
        <v>44</v>
      </c>
      <c r="L52" s="147">
        <f>(A2_sample-A1_sample)-(A2_blank_ave-A1_blank_ave)</f>
        <v>0</v>
      </c>
      <c r="M52" s="148" t="str">
        <f>IF(OR(ISBLANK(A1_sample),ISBLANK(A2_sample),A1_blank_ave=0,A2_blank_ave=0),"",Change_absorbance)</f>
        <v/>
      </c>
      <c r="N52" s="147">
        <f>0.03204*L52*Dilution/Sample_volume</f>
        <v>0</v>
      </c>
      <c r="O52" s="149" t="str">
        <f>IF(OR(ISBLANK(A1_sample),ISBLANK(A2_sample),A1_blank_ave=0,A2_blank_ave=0),"",Concentration_gL)</f>
        <v/>
      </c>
      <c r="P52" s="145"/>
      <c r="Q52" s="150"/>
      <c r="R52" s="147" t="e">
        <f>Concentration_gL*100/Sample_con_gL</f>
        <v>#DIV/0!</v>
      </c>
      <c r="S52" s="149" t="str">
        <f t="shared" si="0"/>
        <v/>
      </c>
      <c r="T52" s="124"/>
      <c r="U52" s="122"/>
    </row>
    <row r="53" spans="1:21" x14ac:dyDescent="0.3">
      <c r="A53" s="121"/>
      <c r="B53" s="124"/>
      <c r="C53" s="151"/>
      <c r="D53" s="152"/>
      <c r="E53" s="152"/>
      <c r="F53" s="152"/>
      <c r="G53" s="152"/>
      <c r="H53" s="152"/>
      <c r="I53" s="152"/>
      <c r="J53" s="145"/>
      <c r="K53" s="152" t="s">
        <v>45</v>
      </c>
      <c r="L53" s="153">
        <f>(G52-F52)-(A3_blank_ave-A2_blank_ave)</f>
        <v>0</v>
      </c>
      <c r="M53" s="154" t="str">
        <f>IF(OR(ISBLANK(F52),ISBLANK(G52),A2_blank_ave=0,A3_blank_ave=0),"",Change_absorbance)</f>
        <v/>
      </c>
      <c r="N53" s="155">
        <f>0.03232*L53*I52/H52</f>
        <v>0</v>
      </c>
      <c r="O53" s="156" t="str">
        <f>IF(OR(ISBLANK(F52),ISBLANK(G52),A2_blank_ave=0,A3_blank_ave=0),"",Concentration_gL)</f>
        <v/>
      </c>
      <c r="P53" s="145"/>
      <c r="Q53" s="152"/>
      <c r="R53" s="155" t="e">
        <f>Concentration_gL*100/Q52</f>
        <v>#DIV/0!</v>
      </c>
      <c r="S53" s="156" t="str">
        <f t="shared" si="0"/>
        <v/>
      </c>
      <c r="T53" s="124"/>
      <c r="U53" s="122"/>
    </row>
    <row r="54" spans="1:21" x14ac:dyDescent="0.3">
      <c r="A54" s="121"/>
      <c r="B54" s="124"/>
      <c r="C54" s="141">
        <v>21</v>
      </c>
      <c r="D54" s="142"/>
      <c r="E54" s="143"/>
      <c r="F54" s="143"/>
      <c r="G54" s="143"/>
      <c r="H54" s="144">
        <v>0.1</v>
      </c>
      <c r="I54" s="142">
        <v>1</v>
      </c>
      <c r="J54" s="145"/>
      <c r="K54" s="146" t="s">
        <v>44</v>
      </c>
      <c r="L54" s="147">
        <f>(A2_sample-A1_sample)-(A2_blank_ave-A1_blank_ave)</f>
        <v>0</v>
      </c>
      <c r="M54" s="148" t="str">
        <f>IF(OR(ISBLANK(A1_sample),ISBLANK(A2_sample),A1_blank_ave=0,A2_blank_ave=0),"",Change_absorbance)</f>
        <v/>
      </c>
      <c r="N54" s="147">
        <f>0.03204*L54*Dilution/Sample_volume</f>
        <v>0</v>
      </c>
      <c r="O54" s="149" t="str">
        <f>IF(OR(ISBLANK(A1_sample),ISBLANK(A2_sample),A1_blank_ave=0,A2_blank_ave=0),"",Concentration_gL)</f>
        <v/>
      </c>
      <c r="P54" s="145"/>
      <c r="Q54" s="150"/>
      <c r="R54" s="147" t="e">
        <f>Concentration_gL*100/Sample_con_gL</f>
        <v>#DIV/0!</v>
      </c>
      <c r="S54" s="149" t="str">
        <f>IF(ISERROR(Concentration_gg),"",Concentration_gg)</f>
        <v/>
      </c>
      <c r="T54" s="124"/>
      <c r="U54" s="122"/>
    </row>
    <row r="55" spans="1:21" x14ac:dyDescent="0.3">
      <c r="A55" s="121"/>
      <c r="B55" s="124"/>
      <c r="C55" s="151"/>
      <c r="D55" s="152"/>
      <c r="E55" s="152"/>
      <c r="F55" s="152"/>
      <c r="G55" s="152"/>
      <c r="H55" s="152"/>
      <c r="I55" s="152"/>
      <c r="J55" s="145"/>
      <c r="K55" s="152" t="s">
        <v>45</v>
      </c>
      <c r="L55" s="153">
        <f>(G54-F54)-(A3_blank_ave-A2_blank_ave)</f>
        <v>0</v>
      </c>
      <c r="M55" s="154" t="str">
        <f>IF(OR(ISBLANK(F54),ISBLANK(G54),A2_blank_ave=0,A3_blank_ave=0),"",Change_absorbance)</f>
        <v/>
      </c>
      <c r="N55" s="155">
        <f>0.03232*L55*I54/H54</f>
        <v>0</v>
      </c>
      <c r="O55" s="156" t="str">
        <f>IF(OR(ISBLANK(F54),ISBLANK(G54),A2_blank_ave=0,A3_blank_ave=0),"",Concentration_gL)</f>
        <v/>
      </c>
      <c r="P55" s="145"/>
      <c r="Q55" s="152"/>
      <c r="R55" s="155" t="e">
        <f>Concentration_gL*100/Q54</f>
        <v>#DIV/0!</v>
      </c>
      <c r="S55" s="156" t="str">
        <f t="shared" si="0"/>
        <v/>
      </c>
      <c r="T55" s="124"/>
      <c r="U55" s="122"/>
    </row>
    <row r="56" spans="1:21" x14ac:dyDescent="0.3">
      <c r="A56" s="121"/>
      <c r="B56" s="124"/>
      <c r="C56" s="141">
        <v>22</v>
      </c>
      <c r="D56" s="142"/>
      <c r="E56" s="143"/>
      <c r="F56" s="143"/>
      <c r="G56" s="143"/>
      <c r="H56" s="144">
        <v>0.1</v>
      </c>
      <c r="I56" s="142">
        <v>1</v>
      </c>
      <c r="J56" s="145"/>
      <c r="K56" s="146" t="s">
        <v>44</v>
      </c>
      <c r="L56" s="147">
        <f>(A2_sample-A1_sample)-(A2_blank_ave-A1_blank_ave)</f>
        <v>0</v>
      </c>
      <c r="M56" s="148" t="str">
        <f>IF(OR(ISBLANK(A1_sample),ISBLANK(A2_sample),A1_blank_ave=0,A2_blank_ave=0),"",Change_absorbance)</f>
        <v/>
      </c>
      <c r="N56" s="147">
        <f>0.03204*L56*Dilution/Sample_volume</f>
        <v>0</v>
      </c>
      <c r="O56" s="149" t="str">
        <f>IF(OR(ISBLANK(A1_sample),ISBLANK(A2_sample),A1_blank_ave=0,A2_blank_ave=0),"",Concentration_gL)</f>
        <v/>
      </c>
      <c r="P56" s="145"/>
      <c r="Q56" s="150"/>
      <c r="R56" s="147" t="e">
        <f>Concentration_gL*100/Sample_con_gL</f>
        <v>#DIV/0!</v>
      </c>
      <c r="S56" s="149" t="str">
        <f t="shared" si="0"/>
        <v/>
      </c>
      <c r="T56" s="124"/>
      <c r="U56" s="122"/>
    </row>
    <row r="57" spans="1:21" x14ac:dyDescent="0.3">
      <c r="A57" s="121"/>
      <c r="B57" s="124"/>
      <c r="C57" s="151"/>
      <c r="D57" s="152"/>
      <c r="E57" s="152"/>
      <c r="F57" s="152"/>
      <c r="G57" s="152"/>
      <c r="H57" s="152"/>
      <c r="I57" s="152"/>
      <c r="J57" s="145"/>
      <c r="K57" s="152" t="s">
        <v>45</v>
      </c>
      <c r="L57" s="153">
        <f>(G56-F56)-(A3_blank_ave-A2_blank_ave)</f>
        <v>0</v>
      </c>
      <c r="M57" s="154" t="str">
        <f>IF(OR(ISBLANK(F56),ISBLANK(G56),A2_blank_ave=0,A3_blank_ave=0),"",Change_absorbance)</f>
        <v/>
      </c>
      <c r="N57" s="155">
        <f>0.03232*L57*I56/H56</f>
        <v>0</v>
      </c>
      <c r="O57" s="156" t="str">
        <f>IF(OR(ISBLANK(F56),ISBLANK(G56),A2_blank_ave=0,A3_blank_ave=0),"",Concentration_gL)</f>
        <v/>
      </c>
      <c r="P57" s="145"/>
      <c r="Q57" s="152"/>
      <c r="R57" s="155" t="e">
        <f>Concentration_gL*100/Q56</f>
        <v>#DIV/0!</v>
      </c>
      <c r="S57" s="156" t="str">
        <f t="shared" si="0"/>
        <v/>
      </c>
      <c r="T57" s="124"/>
      <c r="U57" s="122"/>
    </row>
    <row r="58" spans="1:21" x14ac:dyDescent="0.3">
      <c r="A58" s="121"/>
      <c r="B58" s="124"/>
      <c r="C58" s="141">
        <v>23</v>
      </c>
      <c r="D58" s="142"/>
      <c r="E58" s="143"/>
      <c r="F58" s="143"/>
      <c r="G58" s="143"/>
      <c r="H58" s="144">
        <v>0.1</v>
      </c>
      <c r="I58" s="142">
        <v>1</v>
      </c>
      <c r="J58" s="145"/>
      <c r="K58" s="146" t="s">
        <v>44</v>
      </c>
      <c r="L58" s="147">
        <f>(A2_sample-A1_sample)-(A2_blank_ave-A1_blank_ave)</f>
        <v>0</v>
      </c>
      <c r="M58" s="148" t="str">
        <f>IF(OR(ISBLANK(A1_sample),ISBLANK(A2_sample),A1_blank_ave=0,A2_blank_ave=0),"",Change_absorbance)</f>
        <v/>
      </c>
      <c r="N58" s="147">
        <f>0.03204*L58*Dilution/Sample_volume</f>
        <v>0</v>
      </c>
      <c r="O58" s="149" t="str">
        <f>IF(OR(ISBLANK(A1_sample),ISBLANK(A2_sample),A1_blank_ave=0,A2_blank_ave=0),"",Concentration_gL)</f>
        <v/>
      </c>
      <c r="P58" s="145"/>
      <c r="Q58" s="150"/>
      <c r="R58" s="147" t="e">
        <f>Concentration_gL*100/Sample_con_gL</f>
        <v>#DIV/0!</v>
      </c>
      <c r="S58" s="149" t="str">
        <f t="shared" si="0"/>
        <v/>
      </c>
      <c r="T58" s="124"/>
      <c r="U58" s="122"/>
    </row>
    <row r="59" spans="1:21" x14ac:dyDescent="0.3">
      <c r="A59" s="121"/>
      <c r="B59" s="124"/>
      <c r="C59" s="151"/>
      <c r="D59" s="152"/>
      <c r="E59" s="152"/>
      <c r="F59" s="152"/>
      <c r="G59" s="152"/>
      <c r="H59" s="152"/>
      <c r="I59" s="152"/>
      <c r="J59" s="145"/>
      <c r="K59" s="152" t="s">
        <v>45</v>
      </c>
      <c r="L59" s="153">
        <f>(G58-F58)-(A3_blank_ave-A2_blank_ave)</f>
        <v>0</v>
      </c>
      <c r="M59" s="154" t="str">
        <f>IF(OR(ISBLANK(F58),ISBLANK(G58),A2_blank_ave=0,A3_blank_ave=0),"",Change_absorbance)</f>
        <v/>
      </c>
      <c r="N59" s="155">
        <f>0.03232*L59*I58/H58</f>
        <v>0</v>
      </c>
      <c r="O59" s="156" t="str">
        <f>IF(OR(ISBLANK(F58),ISBLANK(G58),A2_blank_ave=0,A3_blank_ave=0),"",Concentration_gL)</f>
        <v/>
      </c>
      <c r="P59" s="145"/>
      <c r="Q59" s="152"/>
      <c r="R59" s="155" t="e">
        <f>Concentration_gL*100/Q58</f>
        <v>#DIV/0!</v>
      </c>
      <c r="S59" s="156" t="str">
        <f t="shared" si="0"/>
        <v/>
      </c>
      <c r="T59" s="124"/>
      <c r="U59" s="122"/>
    </row>
    <row r="60" spans="1:21" x14ac:dyDescent="0.3">
      <c r="A60" s="121"/>
      <c r="B60" s="124"/>
      <c r="C60" s="141">
        <v>24</v>
      </c>
      <c r="D60" s="142"/>
      <c r="E60" s="143"/>
      <c r="F60" s="143"/>
      <c r="G60" s="143"/>
      <c r="H60" s="144">
        <v>0.1</v>
      </c>
      <c r="I60" s="142">
        <v>1</v>
      </c>
      <c r="J60" s="145"/>
      <c r="K60" s="146" t="s">
        <v>44</v>
      </c>
      <c r="L60" s="147">
        <f>(A2_sample-A1_sample)-(A2_blank_ave-A1_blank_ave)</f>
        <v>0</v>
      </c>
      <c r="M60" s="148" t="str">
        <f>IF(OR(ISBLANK(A1_sample),ISBLANK(A2_sample),A1_blank_ave=0,A2_blank_ave=0),"",Change_absorbance)</f>
        <v/>
      </c>
      <c r="N60" s="147">
        <f>0.03204*L60*Dilution/Sample_volume</f>
        <v>0</v>
      </c>
      <c r="O60" s="149" t="str">
        <f>IF(OR(ISBLANK(A1_sample),ISBLANK(A2_sample),A1_blank_ave=0,A2_blank_ave=0),"",Concentration_gL)</f>
        <v/>
      </c>
      <c r="P60" s="145"/>
      <c r="Q60" s="150"/>
      <c r="R60" s="147" t="e">
        <f>Concentration_gL*100/Sample_con_gL</f>
        <v>#DIV/0!</v>
      </c>
      <c r="S60" s="149" t="str">
        <f t="shared" si="0"/>
        <v/>
      </c>
      <c r="T60" s="124"/>
      <c r="U60" s="122"/>
    </row>
    <row r="61" spans="1:21" x14ac:dyDescent="0.3">
      <c r="A61" s="121"/>
      <c r="B61" s="124"/>
      <c r="C61" s="151"/>
      <c r="D61" s="152"/>
      <c r="E61" s="152"/>
      <c r="F61" s="152"/>
      <c r="G61" s="152"/>
      <c r="H61" s="152"/>
      <c r="I61" s="152"/>
      <c r="J61" s="145"/>
      <c r="K61" s="152" t="s">
        <v>45</v>
      </c>
      <c r="L61" s="153">
        <f>(G60-F60)-(A3_blank_ave-A2_blank_ave)</f>
        <v>0</v>
      </c>
      <c r="M61" s="154" t="str">
        <f>IF(OR(ISBLANK(F60),ISBLANK(G60),A2_blank_ave=0,A3_blank_ave=0),"",Change_absorbance)</f>
        <v/>
      </c>
      <c r="N61" s="155">
        <f>0.03232*L61*I60/H60</f>
        <v>0</v>
      </c>
      <c r="O61" s="156" t="str">
        <f>IF(OR(ISBLANK(F60),ISBLANK(G60),A2_blank_ave=0,A3_blank_ave=0),"",Concentration_gL)</f>
        <v/>
      </c>
      <c r="P61" s="145"/>
      <c r="Q61" s="152"/>
      <c r="R61" s="155" t="e">
        <f>Concentration_gL*100/Q60</f>
        <v>#DIV/0!</v>
      </c>
      <c r="S61" s="156" t="str">
        <f t="shared" si="0"/>
        <v/>
      </c>
      <c r="T61" s="124"/>
      <c r="U61" s="122"/>
    </row>
    <row r="62" spans="1:21" x14ac:dyDescent="0.3">
      <c r="A62" s="121"/>
      <c r="B62" s="124"/>
      <c r="C62" s="141">
        <v>25</v>
      </c>
      <c r="D62" s="142"/>
      <c r="E62" s="143"/>
      <c r="F62" s="143"/>
      <c r="G62" s="143"/>
      <c r="H62" s="144">
        <v>0.1</v>
      </c>
      <c r="I62" s="142">
        <v>1</v>
      </c>
      <c r="J62" s="145"/>
      <c r="K62" s="146" t="s">
        <v>44</v>
      </c>
      <c r="L62" s="147">
        <f>(A2_sample-A1_sample)-(A2_blank_ave-A1_blank_ave)</f>
        <v>0</v>
      </c>
      <c r="M62" s="148" t="str">
        <f>IF(OR(ISBLANK(A1_sample),ISBLANK(A2_sample),A1_blank_ave=0,A2_blank_ave=0),"",Change_absorbance)</f>
        <v/>
      </c>
      <c r="N62" s="147">
        <f>0.03204*L62*Dilution/Sample_volume</f>
        <v>0</v>
      </c>
      <c r="O62" s="149" t="str">
        <f>IF(OR(ISBLANK(A1_sample),ISBLANK(A2_sample),A1_blank_ave=0,A2_blank_ave=0),"",Concentration_gL)</f>
        <v/>
      </c>
      <c r="P62" s="145"/>
      <c r="Q62" s="150"/>
      <c r="R62" s="147" t="e">
        <f>Concentration_gL*100/Sample_con_gL</f>
        <v>#DIV/0!</v>
      </c>
      <c r="S62" s="149" t="str">
        <f t="shared" si="0"/>
        <v/>
      </c>
      <c r="T62" s="124"/>
      <c r="U62" s="122"/>
    </row>
    <row r="63" spans="1:21" x14ac:dyDescent="0.3">
      <c r="A63" s="121"/>
      <c r="B63" s="124"/>
      <c r="C63" s="151"/>
      <c r="D63" s="152"/>
      <c r="E63" s="152"/>
      <c r="F63" s="152"/>
      <c r="G63" s="152"/>
      <c r="H63" s="152"/>
      <c r="I63" s="152"/>
      <c r="J63" s="145"/>
      <c r="K63" s="152" t="s">
        <v>45</v>
      </c>
      <c r="L63" s="153">
        <f>(G62-F62)-(A3_blank_ave-A2_blank_ave)</f>
        <v>0</v>
      </c>
      <c r="M63" s="154" t="str">
        <f>IF(OR(ISBLANK(F62),ISBLANK(G62),A2_blank_ave=0,A3_blank_ave=0),"",Change_absorbance)</f>
        <v/>
      </c>
      <c r="N63" s="155">
        <f>0.03232*L63*I62/H62</f>
        <v>0</v>
      </c>
      <c r="O63" s="156" t="str">
        <f>IF(OR(ISBLANK(F62),ISBLANK(G62),A2_blank_ave=0,A3_blank_ave=0),"",Concentration_gL)</f>
        <v/>
      </c>
      <c r="P63" s="145"/>
      <c r="Q63" s="152"/>
      <c r="R63" s="155" t="e">
        <f>Concentration_gL*100/Q62</f>
        <v>#DIV/0!</v>
      </c>
      <c r="S63" s="156" t="str">
        <f t="shared" si="0"/>
        <v/>
      </c>
      <c r="T63" s="124"/>
      <c r="U63" s="122"/>
    </row>
    <row r="64" spans="1:21" x14ac:dyDescent="0.3">
      <c r="A64" s="121"/>
      <c r="B64" s="124"/>
      <c r="C64" s="141">
        <v>26</v>
      </c>
      <c r="D64" s="142"/>
      <c r="E64" s="143"/>
      <c r="F64" s="143"/>
      <c r="G64" s="143"/>
      <c r="H64" s="144">
        <v>0.1</v>
      </c>
      <c r="I64" s="142">
        <v>1</v>
      </c>
      <c r="J64" s="145"/>
      <c r="K64" s="146" t="s">
        <v>44</v>
      </c>
      <c r="L64" s="147">
        <f>(A2_sample-A1_sample)-(A2_blank_ave-A1_blank_ave)</f>
        <v>0</v>
      </c>
      <c r="M64" s="148" t="str">
        <f>IF(OR(ISBLANK(A1_sample),ISBLANK(A2_sample),A1_blank_ave=0,A2_blank_ave=0),"",Change_absorbance)</f>
        <v/>
      </c>
      <c r="N64" s="147">
        <f>0.03204*L64*Dilution/Sample_volume</f>
        <v>0</v>
      </c>
      <c r="O64" s="149" t="str">
        <f>IF(OR(ISBLANK(A1_sample),ISBLANK(A2_sample),A1_blank_ave=0,A2_blank_ave=0),"",Concentration_gL)</f>
        <v/>
      </c>
      <c r="P64" s="145"/>
      <c r="Q64" s="150"/>
      <c r="R64" s="147" t="e">
        <f>Concentration_gL*100/Sample_con_gL</f>
        <v>#DIV/0!</v>
      </c>
      <c r="S64" s="149" t="str">
        <f t="shared" si="0"/>
        <v/>
      </c>
      <c r="T64" s="124"/>
      <c r="U64" s="122"/>
    </row>
    <row r="65" spans="1:21" x14ac:dyDescent="0.3">
      <c r="A65" s="121"/>
      <c r="B65" s="124"/>
      <c r="C65" s="151"/>
      <c r="D65" s="152"/>
      <c r="E65" s="152"/>
      <c r="F65" s="152"/>
      <c r="G65" s="152"/>
      <c r="H65" s="152"/>
      <c r="I65" s="152"/>
      <c r="J65" s="145"/>
      <c r="K65" s="152" t="s">
        <v>45</v>
      </c>
      <c r="L65" s="153">
        <f>(G64-F64)-(A3_blank_ave-A2_blank_ave)</f>
        <v>0</v>
      </c>
      <c r="M65" s="154" t="str">
        <f>IF(OR(ISBLANK(F64),ISBLANK(G64),A2_blank_ave=0,A3_blank_ave=0),"",Change_absorbance)</f>
        <v/>
      </c>
      <c r="N65" s="155">
        <f>0.03232*L65*I64/H64</f>
        <v>0</v>
      </c>
      <c r="O65" s="156" t="str">
        <f>IF(OR(ISBLANK(F64),ISBLANK(G64),A2_blank_ave=0,A3_blank_ave=0),"",Concentration_gL)</f>
        <v/>
      </c>
      <c r="P65" s="145"/>
      <c r="Q65" s="152"/>
      <c r="R65" s="155" t="e">
        <f>Concentration_gL*100/Q64</f>
        <v>#DIV/0!</v>
      </c>
      <c r="S65" s="156" t="str">
        <f t="shared" si="0"/>
        <v/>
      </c>
      <c r="T65" s="124"/>
      <c r="U65" s="122"/>
    </row>
    <row r="66" spans="1:21" x14ac:dyDescent="0.3">
      <c r="A66" s="121"/>
      <c r="B66" s="124"/>
      <c r="C66" s="141">
        <v>27</v>
      </c>
      <c r="D66" s="142"/>
      <c r="E66" s="143"/>
      <c r="F66" s="143"/>
      <c r="G66" s="143"/>
      <c r="H66" s="144">
        <v>0.1</v>
      </c>
      <c r="I66" s="142">
        <v>1</v>
      </c>
      <c r="J66" s="145"/>
      <c r="K66" s="146" t="s">
        <v>44</v>
      </c>
      <c r="L66" s="147">
        <f>(A2_sample-A1_sample)-(A2_blank_ave-A1_blank_ave)</f>
        <v>0</v>
      </c>
      <c r="M66" s="148" t="str">
        <f>IF(OR(ISBLANK(A1_sample),ISBLANK(A2_sample),A1_blank_ave=0,A2_blank_ave=0),"",Change_absorbance)</f>
        <v/>
      </c>
      <c r="N66" s="147">
        <f>0.03204*L66*Dilution/Sample_volume</f>
        <v>0</v>
      </c>
      <c r="O66" s="149" t="str">
        <f>IF(OR(ISBLANK(A1_sample),ISBLANK(A2_sample),A1_blank_ave=0,A2_blank_ave=0),"",Concentration_gL)</f>
        <v/>
      </c>
      <c r="P66" s="145"/>
      <c r="Q66" s="150"/>
      <c r="R66" s="147" t="e">
        <f>Concentration_gL*100/Sample_con_gL</f>
        <v>#DIV/0!</v>
      </c>
      <c r="S66" s="149" t="str">
        <f t="shared" si="0"/>
        <v/>
      </c>
      <c r="T66" s="124"/>
      <c r="U66" s="122"/>
    </row>
    <row r="67" spans="1:21" x14ac:dyDescent="0.3">
      <c r="A67" s="121"/>
      <c r="B67" s="124"/>
      <c r="C67" s="151"/>
      <c r="D67" s="152"/>
      <c r="E67" s="152"/>
      <c r="F67" s="152"/>
      <c r="G67" s="152"/>
      <c r="H67" s="152"/>
      <c r="I67" s="152"/>
      <c r="J67" s="145"/>
      <c r="K67" s="152" t="s">
        <v>45</v>
      </c>
      <c r="L67" s="153">
        <f>(G66-F66)-(A3_blank_ave-A2_blank_ave)</f>
        <v>0</v>
      </c>
      <c r="M67" s="154" t="str">
        <f>IF(OR(ISBLANK(F66),ISBLANK(G66),A2_blank_ave=0,A3_blank_ave=0),"",Change_absorbance)</f>
        <v/>
      </c>
      <c r="N67" s="155">
        <f>0.03232*L67*I66/H66</f>
        <v>0</v>
      </c>
      <c r="O67" s="156" t="str">
        <f>IF(OR(ISBLANK(F66),ISBLANK(G66),A2_blank_ave=0,A3_blank_ave=0),"",Concentration_gL)</f>
        <v/>
      </c>
      <c r="P67" s="145"/>
      <c r="Q67" s="152"/>
      <c r="R67" s="155" t="e">
        <f>Concentration_gL*100/Q66</f>
        <v>#DIV/0!</v>
      </c>
      <c r="S67" s="156" t="str">
        <f t="shared" si="0"/>
        <v/>
      </c>
      <c r="T67" s="124"/>
      <c r="U67" s="122"/>
    </row>
    <row r="68" spans="1:21" x14ac:dyDescent="0.3">
      <c r="A68" s="121"/>
      <c r="B68" s="124"/>
      <c r="C68" s="141">
        <v>28</v>
      </c>
      <c r="D68" s="142"/>
      <c r="E68" s="143"/>
      <c r="F68" s="143"/>
      <c r="G68" s="143"/>
      <c r="H68" s="144">
        <v>0.1</v>
      </c>
      <c r="I68" s="142">
        <v>1</v>
      </c>
      <c r="J68" s="145"/>
      <c r="K68" s="146" t="s">
        <v>44</v>
      </c>
      <c r="L68" s="147">
        <f>(A2_sample-A1_sample)-(A2_blank_ave-A1_blank_ave)</f>
        <v>0</v>
      </c>
      <c r="M68" s="148" t="str">
        <f>IF(OR(ISBLANK(A1_sample),ISBLANK(A2_sample),A1_blank_ave=0,A2_blank_ave=0),"",Change_absorbance)</f>
        <v/>
      </c>
      <c r="N68" s="147">
        <f>0.03204*L68*Dilution/Sample_volume</f>
        <v>0</v>
      </c>
      <c r="O68" s="149" t="str">
        <f>IF(OR(ISBLANK(A1_sample),ISBLANK(A2_sample),A1_blank_ave=0,A2_blank_ave=0),"",Concentration_gL)</f>
        <v/>
      </c>
      <c r="P68" s="145"/>
      <c r="Q68" s="150"/>
      <c r="R68" s="147" t="e">
        <f>Concentration_gL*100/Sample_con_gL</f>
        <v>#DIV/0!</v>
      </c>
      <c r="S68" s="149" t="str">
        <f t="shared" si="0"/>
        <v/>
      </c>
      <c r="T68" s="124"/>
      <c r="U68" s="122"/>
    </row>
    <row r="69" spans="1:21" x14ac:dyDescent="0.3">
      <c r="A69" s="121"/>
      <c r="B69" s="124"/>
      <c r="C69" s="151"/>
      <c r="D69" s="152"/>
      <c r="E69" s="152"/>
      <c r="F69" s="152"/>
      <c r="G69" s="152"/>
      <c r="H69" s="152"/>
      <c r="I69" s="152"/>
      <c r="J69" s="145"/>
      <c r="K69" s="152" t="s">
        <v>45</v>
      </c>
      <c r="L69" s="153">
        <f>(G68-F68)-(A3_blank_ave-A2_blank_ave)</f>
        <v>0</v>
      </c>
      <c r="M69" s="154" t="str">
        <f>IF(OR(ISBLANK(F68),ISBLANK(G68),A2_blank_ave=0,A3_blank_ave=0),"",Change_absorbance)</f>
        <v/>
      </c>
      <c r="N69" s="155">
        <f>0.03232*L69*I68/H68</f>
        <v>0</v>
      </c>
      <c r="O69" s="156" t="str">
        <f>IF(OR(ISBLANK(F68),ISBLANK(G68),A2_blank_ave=0,A3_blank_ave=0),"",Concentration_gL)</f>
        <v/>
      </c>
      <c r="P69" s="145"/>
      <c r="Q69" s="152"/>
      <c r="R69" s="155" t="e">
        <f>Concentration_gL*100/Q68</f>
        <v>#DIV/0!</v>
      </c>
      <c r="S69" s="156" t="str">
        <f t="shared" si="0"/>
        <v/>
      </c>
      <c r="T69" s="124"/>
      <c r="U69" s="122"/>
    </row>
    <row r="70" spans="1:21" x14ac:dyDescent="0.3">
      <c r="A70" s="121"/>
      <c r="B70" s="124"/>
      <c r="C70" s="141">
        <v>29</v>
      </c>
      <c r="D70" s="142"/>
      <c r="E70" s="143"/>
      <c r="F70" s="143"/>
      <c r="G70" s="143"/>
      <c r="H70" s="144">
        <v>0.1</v>
      </c>
      <c r="I70" s="142">
        <v>1</v>
      </c>
      <c r="J70" s="145"/>
      <c r="K70" s="146" t="s">
        <v>44</v>
      </c>
      <c r="L70" s="147">
        <f>(A2_sample-A1_sample)-(A2_blank_ave-A1_blank_ave)</f>
        <v>0</v>
      </c>
      <c r="M70" s="148" t="str">
        <f>IF(OR(ISBLANK(A1_sample),ISBLANK(A2_sample),A1_blank_ave=0,A2_blank_ave=0),"",Change_absorbance)</f>
        <v/>
      </c>
      <c r="N70" s="147">
        <f>0.03204*L70*Dilution/Sample_volume</f>
        <v>0</v>
      </c>
      <c r="O70" s="149" t="str">
        <f>IF(OR(ISBLANK(A1_sample),ISBLANK(A2_sample),A1_blank_ave=0,A2_blank_ave=0),"",Concentration_gL)</f>
        <v/>
      </c>
      <c r="P70" s="145"/>
      <c r="Q70" s="150"/>
      <c r="R70" s="147" t="e">
        <f>Concentration_gL*100/Sample_con_gL</f>
        <v>#DIV/0!</v>
      </c>
      <c r="S70" s="149" t="str">
        <f t="shared" si="0"/>
        <v/>
      </c>
      <c r="T70" s="124"/>
      <c r="U70" s="122"/>
    </row>
    <row r="71" spans="1:21" x14ac:dyDescent="0.3">
      <c r="A71" s="121"/>
      <c r="B71" s="124"/>
      <c r="C71" s="151"/>
      <c r="D71" s="152"/>
      <c r="E71" s="152"/>
      <c r="F71" s="152"/>
      <c r="G71" s="152"/>
      <c r="H71" s="152"/>
      <c r="I71" s="152"/>
      <c r="J71" s="145"/>
      <c r="K71" s="152" t="s">
        <v>45</v>
      </c>
      <c r="L71" s="153">
        <f>(G70-F70)-(A3_blank_ave-A2_blank_ave)</f>
        <v>0</v>
      </c>
      <c r="M71" s="154" t="str">
        <f>IF(OR(ISBLANK(F70),ISBLANK(G70),A2_blank_ave=0,A3_blank_ave=0),"",Change_absorbance)</f>
        <v/>
      </c>
      <c r="N71" s="155">
        <f>0.03232*L71*I70/H70</f>
        <v>0</v>
      </c>
      <c r="O71" s="156" t="str">
        <f>IF(OR(ISBLANK(F70),ISBLANK(G70),A2_blank_ave=0,A3_blank_ave=0),"",Concentration_gL)</f>
        <v/>
      </c>
      <c r="P71" s="145"/>
      <c r="Q71" s="152"/>
      <c r="R71" s="155" t="e">
        <f>Concentration_gL*100/Q70</f>
        <v>#DIV/0!</v>
      </c>
      <c r="S71" s="156" t="str">
        <f t="shared" si="0"/>
        <v/>
      </c>
      <c r="T71" s="124"/>
      <c r="U71" s="122"/>
    </row>
    <row r="72" spans="1:21" x14ac:dyDescent="0.3">
      <c r="A72" s="121"/>
      <c r="B72" s="124"/>
      <c r="C72" s="141">
        <v>30</v>
      </c>
      <c r="D72" s="142"/>
      <c r="E72" s="143"/>
      <c r="F72" s="143"/>
      <c r="G72" s="143"/>
      <c r="H72" s="144">
        <v>0.1</v>
      </c>
      <c r="I72" s="142">
        <v>1</v>
      </c>
      <c r="J72" s="145"/>
      <c r="K72" s="146" t="s">
        <v>44</v>
      </c>
      <c r="L72" s="147">
        <f>(A2_sample-A1_sample)-(A2_blank_ave-A1_blank_ave)</f>
        <v>0</v>
      </c>
      <c r="M72" s="148" t="str">
        <f>IF(OR(ISBLANK(A1_sample),ISBLANK(A2_sample),A1_blank_ave=0,A2_blank_ave=0),"",Change_absorbance)</f>
        <v/>
      </c>
      <c r="N72" s="147">
        <f>0.03204*L72*Dilution/Sample_volume</f>
        <v>0</v>
      </c>
      <c r="O72" s="149" t="str">
        <f>IF(OR(ISBLANK(A1_sample),ISBLANK(A2_sample),A1_blank_ave=0,A2_blank_ave=0),"",Concentration_gL)</f>
        <v/>
      </c>
      <c r="P72" s="145"/>
      <c r="Q72" s="150"/>
      <c r="R72" s="147" t="e">
        <f>Concentration_gL*100/Sample_con_gL</f>
        <v>#DIV/0!</v>
      </c>
      <c r="S72" s="149" t="str">
        <f t="shared" si="0"/>
        <v/>
      </c>
      <c r="T72" s="124"/>
      <c r="U72" s="122"/>
    </row>
    <row r="73" spans="1:21" x14ac:dyDescent="0.3">
      <c r="A73" s="121"/>
      <c r="B73" s="124"/>
      <c r="C73" s="151"/>
      <c r="D73" s="152"/>
      <c r="E73" s="152"/>
      <c r="F73" s="152"/>
      <c r="G73" s="152"/>
      <c r="H73" s="152"/>
      <c r="I73" s="152"/>
      <c r="J73" s="145"/>
      <c r="K73" s="152" t="s">
        <v>45</v>
      </c>
      <c r="L73" s="153">
        <f>(G72-F72)-(A3_blank_ave-A2_blank_ave)</f>
        <v>0</v>
      </c>
      <c r="M73" s="154" t="str">
        <f>IF(OR(ISBLANK(F72),ISBLANK(G72),A2_blank_ave=0,A3_blank_ave=0),"",Change_absorbance)</f>
        <v/>
      </c>
      <c r="N73" s="155">
        <f>0.03232*L73*I72/H72</f>
        <v>0</v>
      </c>
      <c r="O73" s="156" t="str">
        <f>IF(OR(ISBLANK(F72),ISBLANK(G72),A2_blank_ave=0,A3_blank_ave=0),"",Concentration_gL)</f>
        <v/>
      </c>
      <c r="P73" s="145"/>
      <c r="Q73" s="152"/>
      <c r="R73" s="155" t="e">
        <f>Concentration_gL*100/Q72</f>
        <v>#DIV/0!</v>
      </c>
      <c r="S73" s="156" t="str">
        <f t="shared" si="0"/>
        <v/>
      </c>
      <c r="T73" s="124"/>
      <c r="U73" s="122"/>
    </row>
    <row r="74" spans="1:21" x14ac:dyDescent="0.3">
      <c r="A74" s="121"/>
      <c r="B74" s="124"/>
      <c r="C74" s="141">
        <v>31</v>
      </c>
      <c r="D74" s="142"/>
      <c r="E74" s="143"/>
      <c r="F74" s="143"/>
      <c r="G74" s="143"/>
      <c r="H74" s="144">
        <v>0.1</v>
      </c>
      <c r="I74" s="142">
        <v>1</v>
      </c>
      <c r="J74" s="145"/>
      <c r="K74" s="146" t="s">
        <v>44</v>
      </c>
      <c r="L74" s="147">
        <f>(A2_sample-A1_sample)-(A2_blank_ave-A1_blank_ave)</f>
        <v>0</v>
      </c>
      <c r="M74" s="148" t="str">
        <f>IF(OR(ISBLANK(A1_sample),ISBLANK(A2_sample),A1_blank_ave=0,A2_blank_ave=0),"",Change_absorbance)</f>
        <v/>
      </c>
      <c r="N74" s="147">
        <f>0.03204*L74*Dilution/Sample_volume</f>
        <v>0</v>
      </c>
      <c r="O74" s="149" t="str">
        <f>IF(OR(ISBLANK(A1_sample),ISBLANK(A2_sample),A1_blank_ave=0,A2_blank_ave=0),"",Concentration_gL)</f>
        <v/>
      </c>
      <c r="P74" s="145"/>
      <c r="Q74" s="150"/>
      <c r="R74" s="147" t="e">
        <f>Concentration_gL*100/Sample_con_gL</f>
        <v>#DIV/0!</v>
      </c>
      <c r="S74" s="149" t="str">
        <f>IF(ISERROR(Concentration_gg),"",Concentration_gg)</f>
        <v/>
      </c>
      <c r="T74" s="124"/>
      <c r="U74" s="122"/>
    </row>
    <row r="75" spans="1:21" x14ac:dyDescent="0.3">
      <c r="A75" s="121"/>
      <c r="B75" s="124"/>
      <c r="C75" s="151"/>
      <c r="D75" s="152"/>
      <c r="E75" s="152"/>
      <c r="F75" s="152"/>
      <c r="G75" s="152"/>
      <c r="H75" s="152"/>
      <c r="I75" s="152"/>
      <c r="J75" s="145"/>
      <c r="K75" s="152" t="s">
        <v>45</v>
      </c>
      <c r="L75" s="153">
        <f>(G74-F74)-(A3_blank_ave-A2_blank_ave)</f>
        <v>0</v>
      </c>
      <c r="M75" s="154" t="str">
        <f>IF(OR(ISBLANK(F74),ISBLANK(G74),A2_blank_ave=0,A3_blank_ave=0),"",Change_absorbance)</f>
        <v/>
      </c>
      <c r="N75" s="155">
        <f>0.03232*L75*I74/H74</f>
        <v>0</v>
      </c>
      <c r="O75" s="156" t="str">
        <f>IF(OR(ISBLANK(F74),ISBLANK(G74),A2_blank_ave=0,A3_blank_ave=0),"",Concentration_gL)</f>
        <v/>
      </c>
      <c r="P75" s="145"/>
      <c r="Q75" s="152"/>
      <c r="R75" s="155" t="e">
        <f>Concentration_gL*100/Q74</f>
        <v>#DIV/0!</v>
      </c>
      <c r="S75" s="156" t="str">
        <f t="shared" si="0"/>
        <v/>
      </c>
      <c r="T75" s="124"/>
      <c r="U75" s="122"/>
    </row>
    <row r="76" spans="1:21" x14ac:dyDescent="0.3">
      <c r="A76" s="121"/>
      <c r="B76" s="124"/>
      <c r="C76" s="141">
        <v>32</v>
      </c>
      <c r="D76" s="142"/>
      <c r="E76" s="143"/>
      <c r="F76" s="143"/>
      <c r="G76" s="143"/>
      <c r="H76" s="144">
        <v>0.1</v>
      </c>
      <c r="I76" s="142">
        <v>1</v>
      </c>
      <c r="J76" s="145"/>
      <c r="K76" s="146" t="s">
        <v>44</v>
      </c>
      <c r="L76" s="147">
        <f>(A2_sample-A1_sample)-(A2_blank_ave-A1_blank_ave)</f>
        <v>0</v>
      </c>
      <c r="M76" s="148" t="str">
        <f>IF(OR(ISBLANK(A1_sample),ISBLANK(A2_sample),A1_blank_ave=0,A2_blank_ave=0),"",Change_absorbance)</f>
        <v/>
      </c>
      <c r="N76" s="147">
        <f>0.03204*L76*Dilution/Sample_volume</f>
        <v>0</v>
      </c>
      <c r="O76" s="149" t="str">
        <f>IF(OR(ISBLANK(A1_sample),ISBLANK(A2_sample),A1_blank_ave=0,A2_blank_ave=0),"",Concentration_gL)</f>
        <v/>
      </c>
      <c r="P76" s="145"/>
      <c r="Q76" s="150"/>
      <c r="R76" s="147" t="e">
        <f>Concentration_gL*100/Sample_con_gL</f>
        <v>#DIV/0!</v>
      </c>
      <c r="S76" s="149" t="str">
        <f t="shared" si="0"/>
        <v/>
      </c>
      <c r="T76" s="124"/>
      <c r="U76" s="122"/>
    </row>
    <row r="77" spans="1:21" x14ac:dyDescent="0.3">
      <c r="A77" s="121"/>
      <c r="B77" s="124"/>
      <c r="C77" s="151"/>
      <c r="D77" s="152"/>
      <c r="E77" s="152"/>
      <c r="F77" s="152"/>
      <c r="G77" s="152"/>
      <c r="H77" s="152"/>
      <c r="I77" s="152"/>
      <c r="J77" s="145"/>
      <c r="K77" s="152" t="s">
        <v>45</v>
      </c>
      <c r="L77" s="153">
        <f>(G76-F76)-(A3_blank_ave-A2_blank_ave)</f>
        <v>0</v>
      </c>
      <c r="M77" s="154" t="str">
        <f>IF(OR(ISBLANK(F76),ISBLANK(G76),A2_blank_ave=0,A3_blank_ave=0),"",Change_absorbance)</f>
        <v/>
      </c>
      <c r="N77" s="155">
        <f>0.03232*L77*I76/H76</f>
        <v>0</v>
      </c>
      <c r="O77" s="156" t="str">
        <f>IF(OR(ISBLANK(F76),ISBLANK(G76),A2_blank_ave=0,A3_blank_ave=0),"",Concentration_gL)</f>
        <v/>
      </c>
      <c r="P77" s="145"/>
      <c r="Q77" s="152"/>
      <c r="R77" s="155" t="e">
        <f>Concentration_gL*100/Q76</f>
        <v>#DIV/0!</v>
      </c>
      <c r="S77" s="156" t="str">
        <f t="shared" si="0"/>
        <v/>
      </c>
      <c r="T77" s="124"/>
      <c r="U77" s="122"/>
    </row>
    <row r="78" spans="1:21" x14ac:dyDescent="0.3">
      <c r="A78" s="121"/>
      <c r="B78" s="124"/>
      <c r="C78" s="141">
        <v>33</v>
      </c>
      <c r="D78" s="142"/>
      <c r="E78" s="143"/>
      <c r="F78" s="143"/>
      <c r="G78" s="143"/>
      <c r="H78" s="144">
        <v>0.1</v>
      </c>
      <c r="I78" s="142">
        <v>1</v>
      </c>
      <c r="J78" s="145"/>
      <c r="K78" s="146" t="s">
        <v>44</v>
      </c>
      <c r="L78" s="147">
        <f>(A2_sample-A1_sample)-(A2_blank_ave-A1_blank_ave)</f>
        <v>0</v>
      </c>
      <c r="M78" s="148" t="str">
        <f>IF(OR(ISBLANK(A1_sample),ISBLANK(A2_sample),A1_blank_ave=0,A2_blank_ave=0),"",Change_absorbance)</f>
        <v/>
      </c>
      <c r="N78" s="147">
        <f>0.03204*L78*Dilution/Sample_volume</f>
        <v>0</v>
      </c>
      <c r="O78" s="149" t="str">
        <f>IF(OR(ISBLANK(A1_sample),ISBLANK(A2_sample),A1_blank_ave=0,A2_blank_ave=0),"",Concentration_gL)</f>
        <v/>
      </c>
      <c r="P78" s="145"/>
      <c r="Q78" s="150"/>
      <c r="R78" s="147" t="e">
        <f>Concentration_gL*100/Sample_con_gL</f>
        <v>#DIV/0!</v>
      </c>
      <c r="S78" s="149" t="str">
        <f t="shared" si="0"/>
        <v/>
      </c>
      <c r="T78" s="124"/>
      <c r="U78" s="122"/>
    </row>
    <row r="79" spans="1:21" x14ac:dyDescent="0.3">
      <c r="A79" s="121"/>
      <c r="B79" s="124"/>
      <c r="C79" s="151"/>
      <c r="D79" s="152"/>
      <c r="E79" s="152"/>
      <c r="F79" s="152"/>
      <c r="G79" s="152"/>
      <c r="H79" s="152"/>
      <c r="I79" s="152"/>
      <c r="J79" s="145"/>
      <c r="K79" s="152" t="s">
        <v>45</v>
      </c>
      <c r="L79" s="153">
        <f>(G78-F78)-(A3_blank_ave-A2_blank_ave)</f>
        <v>0</v>
      </c>
      <c r="M79" s="154" t="str">
        <f>IF(OR(ISBLANK(F78),ISBLANK(G78),A2_blank_ave=0,A3_blank_ave=0),"",Change_absorbance)</f>
        <v/>
      </c>
      <c r="N79" s="155">
        <f>0.03232*L79*I78/H78</f>
        <v>0</v>
      </c>
      <c r="O79" s="156" t="str">
        <f>IF(OR(ISBLANK(F78),ISBLANK(G78),A2_blank_ave=0,A3_blank_ave=0),"",Concentration_gL)</f>
        <v/>
      </c>
      <c r="P79" s="145"/>
      <c r="Q79" s="152"/>
      <c r="R79" s="155" t="e">
        <f>Concentration_gL*100/Q78</f>
        <v>#DIV/0!</v>
      </c>
      <c r="S79" s="156" t="str">
        <f t="shared" ref="S79:S93" si="1">IF(ISERROR(Concentration_gg),"",Concentration_gg)</f>
        <v/>
      </c>
      <c r="T79" s="124"/>
      <c r="U79" s="122"/>
    </row>
    <row r="80" spans="1:21" x14ac:dyDescent="0.3">
      <c r="A80" s="121"/>
      <c r="B80" s="124"/>
      <c r="C80" s="141">
        <v>34</v>
      </c>
      <c r="D80" s="142"/>
      <c r="E80" s="143"/>
      <c r="F80" s="143"/>
      <c r="G80" s="143"/>
      <c r="H80" s="144">
        <v>0.1</v>
      </c>
      <c r="I80" s="142">
        <v>1</v>
      </c>
      <c r="J80" s="145"/>
      <c r="K80" s="146" t="s">
        <v>44</v>
      </c>
      <c r="L80" s="147">
        <f>(A2_sample-A1_sample)-(A2_blank_ave-A1_blank_ave)</f>
        <v>0</v>
      </c>
      <c r="M80" s="148" t="str">
        <f>IF(OR(ISBLANK(A1_sample),ISBLANK(A2_sample),A1_blank_ave=0,A2_blank_ave=0),"",Change_absorbance)</f>
        <v/>
      </c>
      <c r="N80" s="147">
        <f>0.03204*L80*Dilution/Sample_volume</f>
        <v>0</v>
      </c>
      <c r="O80" s="149" t="str">
        <f>IF(OR(ISBLANK(A1_sample),ISBLANK(A2_sample),A1_blank_ave=0,A2_blank_ave=0),"",Concentration_gL)</f>
        <v/>
      </c>
      <c r="P80" s="145"/>
      <c r="Q80" s="150"/>
      <c r="R80" s="147" t="e">
        <f>Concentration_gL*100/Sample_con_gL</f>
        <v>#DIV/0!</v>
      </c>
      <c r="S80" s="149" t="str">
        <f t="shared" si="1"/>
        <v/>
      </c>
      <c r="T80" s="124"/>
      <c r="U80" s="122"/>
    </row>
    <row r="81" spans="1:21" x14ac:dyDescent="0.3">
      <c r="A81" s="121"/>
      <c r="B81" s="124"/>
      <c r="C81" s="151"/>
      <c r="D81" s="152"/>
      <c r="E81" s="152"/>
      <c r="F81" s="152"/>
      <c r="G81" s="152"/>
      <c r="H81" s="152"/>
      <c r="I81" s="152"/>
      <c r="J81" s="145"/>
      <c r="K81" s="152" t="s">
        <v>45</v>
      </c>
      <c r="L81" s="153">
        <f>(G80-F80)-(A3_blank_ave-A2_blank_ave)</f>
        <v>0</v>
      </c>
      <c r="M81" s="154" t="str">
        <f>IF(OR(ISBLANK(F80),ISBLANK(G80),A2_blank_ave=0,A3_blank_ave=0),"",Change_absorbance)</f>
        <v/>
      </c>
      <c r="N81" s="155">
        <f>0.03232*L81*I80/H80</f>
        <v>0</v>
      </c>
      <c r="O81" s="156" t="str">
        <f>IF(OR(ISBLANK(F80),ISBLANK(G80),A2_blank_ave=0,A3_blank_ave=0),"",Concentration_gL)</f>
        <v/>
      </c>
      <c r="P81" s="145"/>
      <c r="Q81" s="152"/>
      <c r="R81" s="155" t="e">
        <f>Concentration_gL*100/Q80</f>
        <v>#DIV/0!</v>
      </c>
      <c r="S81" s="156" t="str">
        <f t="shared" si="1"/>
        <v/>
      </c>
      <c r="T81" s="124"/>
      <c r="U81" s="122"/>
    </row>
    <row r="82" spans="1:21" x14ac:dyDescent="0.3">
      <c r="A82" s="121"/>
      <c r="B82" s="124"/>
      <c r="C82" s="141">
        <v>35</v>
      </c>
      <c r="D82" s="142"/>
      <c r="E82" s="143"/>
      <c r="F82" s="143"/>
      <c r="G82" s="143"/>
      <c r="H82" s="144">
        <v>0.1</v>
      </c>
      <c r="I82" s="142">
        <v>1</v>
      </c>
      <c r="J82" s="145"/>
      <c r="K82" s="146" t="s">
        <v>44</v>
      </c>
      <c r="L82" s="147">
        <f>(A2_sample-A1_sample)-(A2_blank_ave-A1_blank_ave)</f>
        <v>0</v>
      </c>
      <c r="M82" s="148" t="str">
        <f>IF(OR(ISBLANK(A1_sample),ISBLANK(A2_sample),A1_blank_ave=0,A2_blank_ave=0),"",Change_absorbance)</f>
        <v/>
      </c>
      <c r="N82" s="147">
        <f>0.03204*L82*Dilution/Sample_volume</f>
        <v>0</v>
      </c>
      <c r="O82" s="149" t="str">
        <f>IF(OR(ISBLANK(A1_sample),ISBLANK(A2_sample),A1_blank_ave=0,A2_blank_ave=0),"",Concentration_gL)</f>
        <v/>
      </c>
      <c r="P82" s="145"/>
      <c r="Q82" s="150"/>
      <c r="R82" s="147" t="e">
        <f>Concentration_gL*100/Sample_con_gL</f>
        <v>#DIV/0!</v>
      </c>
      <c r="S82" s="149" t="str">
        <f t="shared" si="1"/>
        <v/>
      </c>
      <c r="T82" s="124"/>
      <c r="U82" s="122"/>
    </row>
    <row r="83" spans="1:21" x14ac:dyDescent="0.3">
      <c r="A83" s="121"/>
      <c r="B83" s="124"/>
      <c r="C83" s="151"/>
      <c r="D83" s="152"/>
      <c r="E83" s="152"/>
      <c r="F83" s="152"/>
      <c r="G83" s="152"/>
      <c r="H83" s="152"/>
      <c r="I83" s="152"/>
      <c r="J83" s="145"/>
      <c r="K83" s="152" t="s">
        <v>45</v>
      </c>
      <c r="L83" s="153">
        <f>(G82-F82)-(A3_blank_ave-A2_blank_ave)</f>
        <v>0</v>
      </c>
      <c r="M83" s="154" t="str">
        <f>IF(OR(ISBLANK(F82),ISBLANK(G82),A2_blank_ave=0,A3_blank_ave=0),"",Change_absorbance)</f>
        <v/>
      </c>
      <c r="N83" s="155">
        <f>0.03232*L83*I82/H82</f>
        <v>0</v>
      </c>
      <c r="O83" s="156" t="str">
        <f>IF(OR(ISBLANK(F82),ISBLANK(G82),A2_blank_ave=0,A3_blank_ave=0),"",Concentration_gL)</f>
        <v/>
      </c>
      <c r="P83" s="145"/>
      <c r="Q83" s="152"/>
      <c r="R83" s="155" t="e">
        <f>Concentration_gL*100/Q82</f>
        <v>#DIV/0!</v>
      </c>
      <c r="S83" s="156" t="str">
        <f t="shared" si="1"/>
        <v/>
      </c>
      <c r="T83" s="124"/>
      <c r="U83" s="122"/>
    </row>
    <row r="84" spans="1:21" x14ac:dyDescent="0.3">
      <c r="A84" s="121"/>
      <c r="B84" s="124"/>
      <c r="C84" s="141">
        <v>36</v>
      </c>
      <c r="D84" s="142"/>
      <c r="E84" s="143"/>
      <c r="F84" s="143"/>
      <c r="G84" s="143"/>
      <c r="H84" s="144">
        <v>0.1</v>
      </c>
      <c r="I84" s="142">
        <v>1</v>
      </c>
      <c r="J84" s="145"/>
      <c r="K84" s="146" t="s">
        <v>44</v>
      </c>
      <c r="L84" s="147">
        <f>(A2_sample-A1_sample)-(A2_blank_ave-A1_blank_ave)</f>
        <v>0</v>
      </c>
      <c r="M84" s="148" t="str">
        <f>IF(OR(ISBLANK(A1_sample),ISBLANK(A2_sample),A1_blank_ave=0,A2_blank_ave=0),"",Change_absorbance)</f>
        <v/>
      </c>
      <c r="N84" s="147">
        <f>0.03204*L84*Dilution/Sample_volume</f>
        <v>0</v>
      </c>
      <c r="O84" s="149" t="str">
        <f>IF(OR(ISBLANK(A1_sample),ISBLANK(A2_sample),A1_blank_ave=0,A2_blank_ave=0),"",Concentration_gL)</f>
        <v/>
      </c>
      <c r="P84" s="145"/>
      <c r="Q84" s="150"/>
      <c r="R84" s="147" t="e">
        <f>Concentration_gL*100/Sample_con_gL</f>
        <v>#DIV/0!</v>
      </c>
      <c r="S84" s="149" t="str">
        <f t="shared" si="1"/>
        <v/>
      </c>
      <c r="T84" s="124"/>
      <c r="U84" s="122"/>
    </row>
    <row r="85" spans="1:21" x14ac:dyDescent="0.3">
      <c r="A85" s="121"/>
      <c r="B85" s="124"/>
      <c r="C85" s="151"/>
      <c r="D85" s="152"/>
      <c r="E85" s="152"/>
      <c r="F85" s="152"/>
      <c r="G85" s="152"/>
      <c r="H85" s="152"/>
      <c r="I85" s="152"/>
      <c r="J85" s="145"/>
      <c r="K85" s="152" t="s">
        <v>45</v>
      </c>
      <c r="L85" s="153">
        <f>(G84-F84)-(A3_blank_ave-A2_blank_ave)</f>
        <v>0</v>
      </c>
      <c r="M85" s="154" t="str">
        <f>IF(OR(ISBLANK(F84),ISBLANK(G84),A2_blank_ave=0,A3_blank_ave=0),"",Change_absorbance)</f>
        <v/>
      </c>
      <c r="N85" s="155">
        <f>0.03232*L85*I84/H84</f>
        <v>0</v>
      </c>
      <c r="O85" s="156" t="str">
        <f>IF(OR(ISBLANK(F84),ISBLANK(G84),A2_blank_ave=0,A3_blank_ave=0),"",Concentration_gL)</f>
        <v/>
      </c>
      <c r="P85" s="145"/>
      <c r="Q85" s="152"/>
      <c r="R85" s="155" t="e">
        <f>Concentration_gL*100/Q84</f>
        <v>#DIV/0!</v>
      </c>
      <c r="S85" s="156" t="str">
        <f t="shared" si="1"/>
        <v/>
      </c>
      <c r="T85" s="124"/>
      <c r="U85" s="122"/>
    </row>
    <row r="86" spans="1:21" x14ac:dyDescent="0.3">
      <c r="A86" s="121"/>
      <c r="B86" s="124"/>
      <c r="C86" s="141">
        <v>37</v>
      </c>
      <c r="D86" s="142"/>
      <c r="E86" s="143"/>
      <c r="F86" s="143"/>
      <c r="G86" s="143"/>
      <c r="H86" s="144">
        <v>0.1</v>
      </c>
      <c r="I86" s="142">
        <v>1</v>
      </c>
      <c r="J86" s="145"/>
      <c r="K86" s="146" t="s">
        <v>44</v>
      </c>
      <c r="L86" s="147">
        <f>(A2_sample-A1_sample)-(A2_blank_ave-A1_blank_ave)</f>
        <v>0</v>
      </c>
      <c r="M86" s="148" t="str">
        <f>IF(OR(ISBLANK(A1_sample),ISBLANK(A2_sample),A1_blank_ave=0,A2_blank_ave=0),"",Change_absorbance)</f>
        <v/>
      </c>
      <c r="N86" s="147">
        <f>0.03204*L86*Dilution/Sample_volume</f>
        <v>0</v>
      </c>
      <c r="O86" s="149" t="str">
        <f>IF(OR(ISBLANK(A1_sample),ISBLANK(A2_sample),A1_blank_ave=0,A2_blank_ave=0),"",Concentration_gL)</f>
        <v/>
      </c>
      <c r="P86" s="145"/>
      <c r="Q86" s="150"/>
      <c r="R86" s="147" t="e">
        <f>Concentration_gL*100/Sample_con_gL</f>
        <v>#DIV/0!</v>
      </c>
      <c r="S86" s="149" t="str">
        <f t="shared" si="1"/>
        <v/>
      </c>
      <c r="T86" s="124"/>
      <c r="U86" s="122"/>
    </row>
    <row r="87" spans="1:21" x14ac:dyDescent="0.3">
      <c r="A87" s="121"/>
      <c r="B87" s="124"/>
      <c r="C87" s="151"/>
      <c r="D87" s="152"/>
      <c r="E87" s="152"/>
      <c r="F87" s="152"/>
      <c r="G87" s="152"/>
      <c r="H87" s="152"/>
      <c r="I87" s="152"/>
      <c r="J87" s="145"/>
      <c r="K87" s="152" t="s">
        <v>45</v>
      </c>
      <c r="L87" s="153">
        <f>(G86-F86)-(A3_blank_ave-A2_blank_ave)</f>
        <v>0</v>
      </c>
      <c r="M87" s="154" t="str">
        <f>IF(OR(ISBLANK(F86),ISBLANK(G86),A2_blank_ave=0,A3_blank_ave=0),"",Change_absorbance)</f>
        <v/>
      </c>
      <c r="N87" s="155">
        <f>0.03232*L87*I86/H86</f>
        <v>0</v>
      </c>
      <c r="O87" s="156" t="str">
        <f>IF(OR(ISBLANK(F86),ISBLANK(G86),A2_blank_ave=0,A3_blank_ave=0),"",Concentration_gL)</f>
        <v/>
      </c>
      <c r="P87" s="145"/>
      <c r="Q87" s="152"/>
      <c r="R87" s="155" t="e">
        <f>Concentration_gL*100/Q86</f>
        <v>#DIV/0!</v>
      </c>
      <c r="S87" s="156" t="str">
        <f t="shared" si="1"/>
        <v/>
      </c>
      <c r="T87" s="124"/>
      <c r="U87" s="122"/>
    </row>
    <row r="88" spans="1:21" x14ac:dyDescent="0.3">
      <c r="A88" s="121"/>
      <c r="B88" s="124"/>
      <c r="C88" s="141">
        <v>38</v>
      </c>
      <c r="D88" s="142"/>
      <c r="E88" s="143"/>
      <c r="F88" s="143"/>
      <c r="G88" s="143"/>
      <c r="H88" s="144">
        <v>0.1</v>
      </c>
      <c r="I88" s="142">
        <v>1</v>
      </c>
      <c r="J88" s="145"/>
      <c r="K88" s="146" t="s">
        <v>44</v>
      </c>
      <c r="L88" s="147">
        <f>(A2_sample-A1_sample)-(A2_blank_ave-A1_blank_ave)</f>
        <v>0</v>
      </c>
      <c r="M88" s="148" t="str">
        <f>IF(OR(ISBLANK(A1_sample),ISBLANK(A2_sample),A1_blank_ave=0,A2_blank_ave=0),"",Change_absorbance)</f>
        <v/>
      </c>
      <c r="N88" s="147">
        <f>0.03204*L88*Dilution/Sample_volume</f>
        <v>0</v>
      </c>
      <c r="O88" s="149" t="str">
        <f>IF(OR(ISBLANK(A1_sample),ISBLANK(A2_sample),A1_blank_ave=0,A2_blank_ave=0),"",Concentration_gL)</f>
        <v/>
      </c>
      <c r="P88" s="145"/>
      <c r="Q88" s="150"/>
      <c r="R88" s="147" t="e">
        <f>Concentration_gL*100/Sample_con_gL</f>
        <v>#DIV/0!</v>
      </c>
      <c r="S88" s="149" t="str">
        <f t="shared" si="1"/>
        <v/>
      </c>
      <c r="T88" s="124"/>
      <c r="U88" s="122"/>
    </row>
    <row r="89" spans="1:21" x14ac:dyDescent="0.3">
      <c r="A89" s="121"/>
      <c r="B89" s="124"/>
      <c r="C89" s="151"/>
      <c r="D89" s="152"/>
      <c r="E89" s="152"/>
      <c r="F89" s="152"/>
      <c r="G89" s="152"/>
      <c r="H89" s="152"/>
      <c r="I89" s="152"/>
      <c r="J89" s="145"/>
      <c r="K89" s="152" t="s">
        <v>45</v>
      </c>
      <c r="L89" s="153">
        <f>(G88-F88)-(A3_blank_ave-A2_blank_ave)</f>
        <v>0</v>
      </c>
      <c r="M89" s="154" t="str">
        <f>IF(OR(ISBLANK(F88),ISBLANK(G88),A2_blank_ave=0,A3_blank_ave=0),"",Change_absorbance)</f>
        <v/>
      </c>
      <c r="N89" s="155">
        <f>0.03232*L89*I88/H88</f>
        <v>0</v>
      </c>
      <c r="O89" s="156" t="str">
        <f>IF(OR(ISBLANK(F88),ISBLANK(G88),A2_blank_ave=0,A3_blank_ave=0),"",Concentration_gL)</f>
        <v/>
      </c>
      <c r="P89" s="145"/>
      <c r="Q89" s="152"/>
      <c r="R89" s="155" t="e">
        <f>Concentration_gL*100/Q88</f>
        <v>#DIV/0!</v>
      </c>
      <c r="S89" s="156" t="str">
        <f t="shared" si="1"/>
        <v/>
      </c>
      <c r="T89" s="124"/>
      <c r="U89" s="122"/>
    </row>
    <row r="90" spans="1:21" x14ac:dyDescent="0.3">
      <c r="A90" s="121"/>
      <c r="B90" s="124"/>
      <c r="C90" s="141">
        <v>39</v>
      </c>
      <c r="D90" s="142"/>
      <c r="E90" s="143"/>
      <c r="F90" s="143"/>
      <c r="G90" s="143"/>
      <c r="H90" s="144">
        <v>0.1</v>
      </c>
      <c r="I90" s="142">
        <v>1</v>
      </c>
      <c r="J90" s="145"/>
      <c r="K90" s="146" t="s">
        <v>44</v>
      </c>
      <c r="L90" s="147">
        <f>(A2_sample-A1_sample)-(A2_blank_ave-A1_blank_ave)</f>
        <v>0</v>
      </c>
      <c r="M90" s="148" t="str">
        <f>IF(OR(ISBLANK(A1_sample),ISBLANK(A2_sample),A1_blank_ave=0,A2_blank_ave=0),"",Change_absorbance)</f>
        <v/>
      </c>
      <c r="N90" s="147">
        <f>0.03204*L90*Dilution/Sample_volume</f>
        <v>0</v>
      </c>
      <c r="O90" s="149" t="str">
        <f>IF(OR(ISBLANK(A1_sample),ISBLANK(A2_sample),A1_blank_ave=0,A2_blank_ave=0),"",Concentration_gL)</f>
        <v/>
      </c>
      <c r="P90" s="145"/>
      <c r="Q90" s="150"/>
      <c r="R90" s="147" t="e">
        <f>Concentration_gL*100/Sample_con_gL</f>
        <v>#DIV/0!</v>
      </c>
      <c r="S90" s="149" t="str">
        <f t="shared" si="1"/>
        <v/>
      </c>
      <c r="T90" s="124"/>
      <c r="U90" s="122"/>
    </row>
    <row r="91" spans="1:21" x14ac:dyDescent="0.3">
      <c r="A91" s="121"/>
      <c r="B91" s="124"/>
      <c r="C91" s="151"/>
      <c r="D91" s="152"/>
      <c r="E91" s="152"/>
      <c r="F91" s="152"/>
      <c r="G91" s="152"/>
      <c r="H91" s="152"/>
      <c r="I91" s="152"/>
      <c r="J91" s="145"/>
      <c r="K91" s="152" t="s">
        <v>45</v>
      </c>
      <c r="L91" s="153">
        <f>(G90-F90)-(A3_blank_ave-A2_blank_ave)</f>
        <v>0</v>
      </c>
      <c r="M91" s="154" t="str">
        <f>IF(OR(ISBLANK(F90),ISBLANK(G90),A2_blank_ave=0,A3_blank_ave=0),"",Change_absorbance)</f>
        <v/>
      </c>
      <c r="N91" s="155">
        <f>0.03232*L91*I90/H90</f>
        <v>0</v>
      </c>
      <c r="O91" s="156" t="str">
        <f>IF(OR(ISBLANK(F90),ISBLANK(G90),A2_blank_ave=0,A3_blank_ave=0),"",Concentration_gL)</f>
        <v/>
      </c>
      <c r="P91" s="145"/>
      <c r="Q91" s="152"/>
      <c r="R91" s="155" t="e">
        <f>Concentration_gL*100/Q90</f>
        <v>#DIV/0!</v>
      </c>
      <c r="S91" s="156" t="str">
        <f t="shared" si="1"/>
        <v/>
      </c>
      <c r="T91" s="124"/>
      <c r="U91" s="122"/>
    </row>
    <row r="92" spans="1:21" x14ac:dyDescent="0.3">
      <c r="A92" s="121"/>
      <c r="B92" s="124"/>
      <c r="C92" s="141">
        <v>40</v>
      </c>
      <c r="D92" s="142"/>
      <c r="E92" s="143"/>
      <c r="F92" s="143"/>
      <c r="G92" s="143"/>
      <c r="H92" s="144">
        <v>0.1</v>
      </c>
      <c r="I92" s="142">
        <v>1</v>
      </c>
      <c r="J92" s="145"/>
      <c r="K92" s="146" t="s">
        <v>44</v>
      </c>
      <c r="L92" s="147">
        <f>(A2_sample-A1_sample)-(A2_blank_ave-A1_blank_ave)</f>
        <v>0</v>
      </c>
      <c r="M92" s="148" t="str">
        <f>IF(OR(ISBLANK(A1_sample),ISBLANK(A2_sample),A1_blank_ave=0,A2_blank_ave=0),"",Change_absorbance)</f>
        <v/>
      </c>
      <c r="N92" s="147">
        <f>0.03204*L92*Dilution/Sample_volume</f>
        <v>0</v>
      </c>
      <c r="O92" s="149" t="str">
        <f>IF(OR(ISBLANK(A1_sample),ISBLANK(A2_sample),A1_blank_ave=0,A2_blank_ave=0),"",Concentration_gL)</f>
        <v/>
      </c>
      <c r="P92" s="145"/>
      <c r="Q92" s="150"/>
      <c r="R92" s="147" t="e">
        <f>Concentration_gL*100/Sample_con_gL</f>
        <v>#DIV/0!</v>
      </c>
      <c r="S92" s="149" t="str">
        <f t="shared" si="1"/>
        <v/>
      </c>
      <c r="T92" s="124"/>
      <c r="U92" s="122"/>
    </row>
    <row r="93" spans="1:21" x14ac:dyDescent="0.3">
      <c r="A93" s="121"/>
      <c r="B93" s="124"/>
      <c r="C93" s="151"/>
      <c r="D93" s="152"/>
      <c r="E93" s="152"/>
      <c r="F93" s="152"/>
      <c r="G93" s="152"/>
      <c r="H93" s="152"/>
      <c r="I93" s="152"/>
      <c r="J93" s="145"/>
      <c r="K93" s="152" t="s">
        <v>45</v>
      </c>
      <c r="L93" s="153">
        <f>(G92-F92)-(A3_blank_ave-A2_blank_ave)</f>
        <v>0</v>
      </c>
      <c r="M93" s="154" t="str">
        <f>IF(OR(ISBLANK(F92),ISBLANK(G92),A2_blank_ave=0,A3_blank_ave=0),"",Change_absorbance)</f>
        <v/>
      </c>
      <c r="N93" s="155">
        <f>0.03232*L93*I92/H92</f>
        <v>0</v>
      </c>
      <c r="O93" s="156" t="str">
        <f>IF(OR(ISBLANK(F92),ISBLANK(G92),A2_blank_ave=0,A3_blank_ave=0),"",Concentration_gL)</f>
        <v/>
      </c>
      <c r="P93" s="145"/>
      <c r="Q93" s="152"/>
      <c r="R93" s="155" t="e">
        <f>Concentration_gL*100/Q92</f>
        <v>#DIV/0!</v>
      </c>
      <c r="S93" s="156" t="str">
        <f t="shared" si="1"/>
        <v/>
      </c>
      <c r="T93" s="124"/>
      <c r="U93" s="122"/>
    </row>
    <row r="94" spans="1:21" x14ac:dyDescent="0.3">
      <c r="A94" s="121"/>
      <c r="B94" s="124"/>
      <c r="C94" s="157"/>
      <c r="D94" s="157"/>
      <c r="E94" s="158"/>
      <c r="F94" s="158"/>
      <c r="G94" s="158"/>
      <c r="H94" s="158"/>
      <c r="I94" s="158"/>
      <c r="J94" s="124"/>
      <c r="K94" s="157"/>
      <c r="L94" s="124"/>
      <c r="M94" s="127"/>
      <c r="N94" s="127"/>
      <c r="O94" s="127"/>
      <c r="P94" s="124"/>
      <c r="Q94" s="158"/>
      <c r="R94" s="124"/>
      <c r="S94" s="127"/>
      <c r="T94" s="124"/>
      <c r="U94" s="122"/>
    </row>
    <row r="95" spans="1:21" x14ac:dyDescent="0.3">
      <c r="A95" s="121"/>
      <c r="B95" s="124"/>
      <c r="C95" s="157"/>
      <c r="D95" s="157"/>
      <c r="E95" s="158"/>
      <c r="F95" s="158"/>
      <c r="G95" s="158"/>
      <c r="H95" s="158"/>
      <c r="I95" s="158"/>
      <c r="J95" s="124"/>
      <c r="K95" s="157"/>
      <c r="L95" s="124"/>
      <c r="M95" s="127"/>
      <c r="N95" s="127"/>
      <c r="O95" s="127"/>
      <c r="P95" s="124"/>
      <c r="Q95" s="158"/>
      <c r="R95" s="124"/>
      <c r="S95" s="127"/>
      <c r="T95" s="124"/>
      <c r="U95" s="122"/>
    </row>
    <row r="96" spans="1:21" ht="9.4" customHeight="1" x14ac:dyDescent="0.3">
      <c r="A96" s="121"/>
      <c r="B96" s="124"/>
      <c r="C96" s="124"/>
      <c r="D96" s="124"/>
      <c r="E96" s="124"/>
      <c r="F96" s="124"/>
      <c r="G96" s="124"/>
      <c r="H96" s="124"/>
      <c r="I96" s="124"/>
      <c r="J96" s="124"/>
      <c r="K96" s="124"/>
      <c r="L96" s="124"/>
      <c r="M96" s="124"/>
      <c r="N96" s="124"/>
      <c r="O96" s="124"/>
      <c r="P96" s="124"/>
      <c r="Q96" s="124"/>
      <c r="R96" s="124"/>
      <c r="S96" s="124"/>
      <c r="T96" s="124"/>
      <c r="U96" s="122"/>
    </row>
    <row r="97" spans="1:21" ht="400.15" customHeight="1" x14ac:dyDescent="0.3">
      <c r="A97" s="122"/>
      <c r="B97" s="122"/>
      <c r="C97" s="122"/>
      <c r="D97" s="122"/>
      <c r="E97" s="122"/>
      <c r="F97" s="122"/>
      <c r="G97" s="122"/>
      <c r="H97" s="122"/>
      <c r="I97" s="122"/>
      <c r="J97" s="122"/>
      <c r="K97" s="122"/>
      <c r="L97" s="122"/>
      <c r="M97" s="122"/>
      <c r="N97" s="122"/>
      <c r="O97" s="122"/>
      <c r="P97" s="122"/>
      <c r="Q97" s="122"/>
      <c r="R97" s="122"/>
      <c r="S97" s="122"/>
      <c r="T97" s="122"/>
      <c r="U97" s="122"/>
    </row>
  </sheetData>
  <sheetProtection password="8E71" sheet="1" objects="1" scenarios="1"/>
  <mergeCells count="1">
    <mergeCell ref="E4:G4"/>
  </mergeCells>
  <dataValidations count="3">
    <dataValidation type="decimal" allowBlank="1" showErrorMessage="1" error="Enter numeric values only" sqref="E8:G10 D33 D53 D15 D17 D19 D23 D27 D31 D21 D25 D29 D49 Q14:Q93 D35 D37 D39 D43 D47 D51 D41 D45 E14:I93 D73 D93 D55 D57 D59 D63 D67 D71 D61 D65 D69 D89 D75 D77 D79 D83 D87 D91 D81 D85">
      <formula1>0</formula1>
      <formula2>10000</formula2>
    </dataValidation>
    <dataValidation type="decimal" allowBlank="1" showErrorMessage="1" error="Please enter numeric values only." sqref="E94:G95">
      <formula1>0</formula1>
      <formula2>100</formula2>
    </dataValidation>
    <dataValidation type="decimal" errorStyle="warning" allowBlank="1" showErrorMessage="1" error="Please enter numeric values only." sqref="H94:I95 Q94:Q95">
      <formula1>0</formula1>
      <formula2>100</formula2>
    </dataValidation>
  </dataValidations>
  <pageMargins left="0.59055118110236227" right="0.59055118110236227" top="0.59055118110236227" bottom="0.98425196850393704" header="0.51181102362204722" footer="0.51181102362204722"/>
  <pageSetup paperSize="9" scale="58" fitToHeight="2" orientation="landscape" horizontalDpi="360" verticalDpi="360" r:id="rId1"/>
  <headerFooter alignWithMargins="0">
    <oddFooter>&amp;LPrinted on &amp;D, Page &amp;P of &amp;N</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55"/>
  <sheetViews>
    <sheetView tabSelected="1" zoomScaleNormal="150" workbookViewId="0">
      <selection activeCell="Y11" sqref="Y11"/>
    </sheetView>
  </sheetViews>
  <sheetFormatPr defaultColWidth="12.28515625" defaultRowHeight="15" x14ac:dyDescent="0.3"/>
  <cols>
    <col min="1" max="1" width="0.140625" style="110" customWidth="1"/>
    <col min="2" max="3" width="1.7109375" style="110" customWidth="1"/>
    <col min="4" max="4" width="8.7109375" style="116" customWidth="1"/>
    <col min="5" max="5" width="0.140625" style="117" customWidth="1"/>
    <col min="6" max="12" width="0.140625" style="110" customWidth="1"/>
    <col min="13" max="16" width="8.7109375" style="110" customWidth="1"/>
    <col min="17" max="17" width="10.42578125" style="110" hidden="1" customWidth="1"/>
    <col min="18" max="18" width="1.7109375" style="110" customWidth="1"/>
    <col min="19" max="19" width="4.7109375" style="110" customWidth="1"/>
    <col min="20" max="21" width="12.7109375" style="110" customWidth="1"/>
    <col min="22" max="22" width="3.85546875" style="110" customWidth="1"/>
    <col min="23" max="23" width="43.7109375" style="110" customWidth="1"/>
    <col min="24" max="24" width="2.28515625" style="110" customWidth="1"/>
    <col min="25" max="25" width="90.7109375" style="110" customWidth="1"/>
    <col min="26" max="16384" width="12.28515625" style="110"/>
  </cols>
  <sheetData>
    <row r="1" spans="1:25" s="25" customFormat="1" ht="7.7" customHeight="1" x14ac:dyDescent="0.3">
      <c r="A1" s="28"/>
      <c r="B1" s="24"/>
      <c r="C1" s="24"/>
      <c r="D1" s="92"/>
      <c r="E1" s="31"/>
      <c r="F1" s="24"/>
      <c r="G1" s="24"/>
      <c r="H1" s="24"/>
      <c r="I1" s="24"/>
      <c r="J1" s="24"/>
      <c r="K1" s="24"/>
      <c r="L1" s="24"/>
      <c r="M1" s="24"/>
      <c r="N1" s="24"/>
      <c r="O1" s="24"/>
      <c r="P1" s="24"/>
      <c r="Q1" s="93"/>
      <c r="R1" s="24"/>
      <c r="S1" s="24"/>
      <c r="T1" s="24"/>
      <c r="U1" s="24"/>
      <c r="V1" s="24"/>
      <c r="W1" s="24"/>
      <c r="X1" s="24"/>
      <c r="Y1" s="24"/>
    </row>
    <row r="2" spans="1:25" s="25" customFormat="1" ht="13.7" customHeight="1" x14ac:dyDescent="0.3">
      <c r="A2" s="28"/>
      <c r="B2" s="24"/>
      <c r="C2" s="26"/>
      <c r="D2" s="94"/>
      <c r="E2" s="32"/>
      <c r="F2" s="26"/>
      <c r="G2" s="26"/>
      <c r="H2" s="26"/>
      <c r="I2" s="26"/>
      <c r="J2" s="26"/>
      <c r="K2" s="26"/>
      <c r="L2" s="26"/>
      <c r="M2" s="26"/>
      <c r="N2" s="26"/>
      <c r="O2" s="26"/>
      <c r="P2" s="26"/>
      <c r="Q2" s="26"/>
      <c r="R2" s="26"/>
      <c r="S2" s="26"/>
      <c r="T2" s="26"/>
      <c r="U2" s="26"/>
      <c r="V2" s="26"/>
      <c r="W2" s="26"/>
      <c r="X2" s="26"/>
      <c r="Y2" s="24"/>
    </row>
    <row r="3" spans="1:25" s="25" customFormat="1" ht="27" customHeight="1" x14ac:dyDescent="0.3">
      <c r="A3" s="28"/>
      <c r="B3" s="24"/>
      <c r="C3" s="26"/>
      <c r="D3" s="94"/>
      <c r="E3" s="32"/>
      <c r="F3" s="27"/>
      <c r="G3" s="27"/>
      <c r="H3" s="27"/>
      <c r="I3" s="27"/>
      <c r="J3" s="27"/>
      <c r="K3" s="27"/>
      <c r="L3" s="27"/>
      <c r="M3" s="26"/>
      <c r="N3" s="26"/>
      <c r="O3" s="26"/>
      <c r="P3" s="27"/>
      <c r="Q3" s="26"/>
      <c r="R3" s="26"/>
      <c r="S3" s="26"/>
      <c r="T3" s="26"/>
      <c r="U3" s="26"/>
      <c r="V3" s="26"/>
      <c r="W3" s="26"/>
      <c r="X3" s="26"/>
      <c r="Y3" s="24"/>
    </row>
    <row r="4" spans="1:25" s="25" customFormat="1" ht="18.2" customHeight="1" x14ac:dyDescent="0.3">
      <c r="A4" s="28"/>
      <c r="B4" s="24"/>
      <c r="C4" s="26"/>
      <c r="D4" s="95"/>
      <c r="E4" s="33"/>
      <c r="F4" s="46"/>
      <c r="G4" s="46"/>
      <c r="H4" s="46"/>
      <c r="I4" s="46"/>
      <c r="J4" s="46"/>
      <c r="K4" s="46"/>
      <c r="L4" s="46"/>
      <c r="M4" s="28"/>
      <c r="N4" s="28"/>
      <c r="O4" s="28"/>
      <c r="P4" s="46"/>
      <c r="Q4" s="26"/>
      <c r="R4" s="26"/>
      <c r="S4" s="26"/>
      <c r="T4" s="26"/>
      <c r="U4" s="26"/>
      <c r="V4" s="26"/>
      <c r="W4" s="26"/>
      <c r="X4" s="26"/>
      <c r="Y4" s="24"/>
    </row>
    <row r="5" spans="1:25" s="25" customFormat="1" ht="26.25" customHeight="1" x14ac:dyDescent="0.3">
      <c r="A5" s="28"/>
      <c r="B5" s="24"/>
      <c r="C5" s="26"/>
      <c r="D5" s="95"/>
      <c r="E5" s="33"/>
      <c r="F5" s="28"/>
      <c r="G5" s="28"/>
      <c r="H5" s="28"/>
      <c r="I5" s="28"/>
      <c r="J5" s="28"/>
      <c r="K5" s="28"/>
      <c r="L5" s="28"/>
      <c r="M5" s="28"/>
      <c r="N5" s="28"/>
      <c r="O5" s="28"/>
      <c r="P5" s="28"/>
      <c r="Q5" s="26"/>
      <c r="R5" s="26"/>
      <c r="S5" s="26"/>
      <c r="T5" s="26"/>
      <c r="U5" s="26"/>
      <c r="V5" s="26"/>
      <c r="W5" s="26"/>
      <c r="X5" s="26"/>
      <c r="Y5" s="24"/>
    </row>
    <row r="6" spans="1:25" s="25" customFormat="1" ht="26.25" customHeight="1" x14ac:dyDescent="0.3">
      <c r="A6" s="28"/>
      <c r="B6" s="24"/>
      <c r="C6" s="26"/>
      <c r="D6" s="95"/>
      <c r="E6" s="33"/>
      <c r="F6" s="28"/>
      <c r="G6" s="28"/>
      <c r="H6" s="28"/>
      <c r="I6" s="28"/>
      <c r="J6" s="28"/>
      <c r="K6" s="28"/>
      <c r="L6" s="28"/>
      <c r="M6" s="28"/>
      <c r="N6" s="28"/>
      <c r="O6" s="28"/>
      <c r="P6" s="28"/>
      <c r="Q6" s="26"/>
      <c r="R6" s="26"/>
      <c r="S6" s="26"/>
      <c r="T6" s="26"/>
      <c r="U6" s="26"/>
      <c r="V6" s="26"/>
      <c r="W6" s="26"/>
      <c r="X6" s="26"/>
      <c r="Y6" s="24"/>
    </row>
    <row r="7" spans="1:25" s="25" customFormat="1" x14ac:dyDescent="0.3">
      <c r="A7" s="96"/>
      <c r="B7" s="24"/>
      <c r="C7" s="26"/>
      <c r="D7" s="95"/>
      <c r="E7" s="33"/>
      <c r="F7" s="33"/>
      <c r="G7" s="33"/>
      <c r="H7" s="33"/>
      <c r="I7" s="33"/>
      <c r="J7" s="33"/>
      <c r="K7" s="33"/>
      <c r="L7" s="33"/>
      <c r="M7" s="97"/>
      <c r="N7" s="97"/>
      <c r="O7" s="28"/>
      <c r="P7" s="33"/>
      <c r="R7" s="26"/>
      <c r="S7" s="26"/>
      <c r="T7" s="26"/>
      <c r="U7" s="26"/>
      <c r="V7" s="26"/>
      <c r="W7" s="26"/>
      <c r="X7" s="26"/>
      <c r="Y7" s="24"/>
    </row>
    <row r="8" spans="1:25" s="25" customFormat="1" ht="21" customHeight="1" x14ac:dyDescent="0.3">
      <c r="A8" s="97"/>
      <c r="B8" s="24"/>
      <c r="C8" s="26"/>
      <c r="D8" s="95"/>
      <c r="E8" s="33"/>
      <c r="F8" s="33"/>
      <c r="G8" s="33"/>
      <c r="H8" s="33"/>
      <c r="I8" s="33"/>
      <c r="J8" s="33"/>
      <c r="K8" s="33"/>
      <c r="L8" s="33"/>
      <c r="M8" s="97" t="s">
        <v>27</v>
      </c>
      <c r="N8" s="97"/>
      <c r="O8" s="28"/>
      <c r="P8" s="33"/>
      <c r="R8" s="26"/>
      <c r="S8" s="26"/>
      <c r="T8" s="26"/>
      <c r="U8" s="26"/>
      <c r="V8" s="26"/>
      <c r="W8" s="26"/>
      <c r="X8" s="26"/>
      <c r="Y8" s="24"/>
    </row>
    <row r="9" spans="1:25" s="25" customFormat="1" ht="15.2" hidden="1" customHeight="1" thickTop="1" thickBot="1" x14ac:dyDescent="0.35">
      <c r="B9" s="24"/>
      <c r="C9" s="26"/>
      <c r="D9" s="30"/>
      <c r="E9" s="29"/>
      <c r="F9" s="176" t="s">
        <v>28</v>
      </c>
      <c r="G9" s="177"/>
      <c r="H9" s="177"/>
      <c r="I9" s="177"/>
      <c r="J9" s="178"/>
      <c r="K9" s="98"/>
      <c r="L9" s="98"/>
      <c r="M9" s="179" t="s">
        <v>29</v>
      </c>
      <c r="N9" s="180"/>
      <c r="O9" s="180"/>
      <c r="P9" s="181"/>
      <c r="Q9" s="99" t="s">
        <v>30</v>
      </c>
      <c r="R9" s="26"/>
      <c r="S9" s="26"/>
      <c r="T9" s="26"/>
      <c r="U9" s="26"/>
      <c r="V9" s="26"/>
      <c r="W9" s="26"/>
      <c r="X9" s="26"/>
      <c r="Y9" s="24"/>
    </row>
    <row r="10" spans="1:25" s="25" customFormat="1" ht="15.2" customHeight="1" x14ac:dyDescent="0.3">
      <c r="B10" s="24"/>
      <c r="C10" s="26"/>
      <c r="D10" s="29" t="s">
        <v>31</v>
      </c>
      <c r="E10" s="100">
        <v>0</v>
      </c>
      <c r="F10" s="101" t="s">
        <v>32</v>
      </c>
      <c r="G10" s="101">
        <f>M10/2</f>
        <v>5</v>
      </c>
      <c r="H10" s="101">
        <f>N10/2</f>
        <v>6</v>
      </c>
      <c r="I10" s="101">
        <f>L10/2</f>
        <v>7</v>
      </c>
      <c r="J10" s="101">
        <f>M10</f>
        <v>10</v>
      </c>
      <c r="K10" s="101">
        <f>N10</f>
        <v>12</v>
      </c>
      <c r="L10" s="101">
        <f>O10</f>
        <v>14</v>
      </c>
      <c r="M10" s="165">
        <v>10</v>
      </c>
      <c r="N10" s="165">
        <v>12</v>
      </c>
      <c r="O10" s="165">
        <v>14</v>
      </c>
      <c r="P10" s="102">
        <v>0</v>
      </c>
      <c r="Q10" s="103"/>
      <c r="R10" s="26"/>
      <c r="S10" s="104">
        <v>1</v>
      </c>
      <c r="T10" s="26"/>
      <c r="U10" s="26"/>
      <c r="V10" s="26"/>
      <c r="W10" s="26"/>
      <c r="X10" s="26"/>
      <c r="Y10" s="24"/>
    </row>
    <row r="11" spans="1:25" s="25" customFormat="1" x14ac:dyDescent="0.3">
      <c r="A11" s="24">
        <v>1</v>
      </c>
      <c r="B11" s="24"/>
      <c r="C11" s="26"/>
      <c r="D11" s="105">
        <v>1</v>
      </c>
      <c r="E11" s="106" t="e">
        <f>TREND($M11:$O11,$M$10:$O$10,$E$10)</f>
        <v>#VALUE!</v>
      </c>
      <c r="F11" s="107" t="e">
        <f>IF($S$10=D11,E11,"")</f>
        <v>#VALUE!</v>
      </c>
      <c r="G11" s="107" t="e">
        <f>IF($S$10=D11,TREND($M11:$O11,$M$10:$O$10,$G$10),"")</f>
        <v>#VALUE!</v>
      </c>
      <c r="H11" s="107" t="e">
        <f>IF($S$10=D11,TREND($M11:$O11,$M$10:$O$10,$H$10),"")</f>
        <v>#VALUE!</v>
      </c>
      <c r="I11" s="107" t="e">
        <f>IF($S$10=D11,TREND($M11:$O11,$M$10:$O$10,$I$10),"")</f>
        <v>#VALUE!</v>
      </c>
      <c r="J11" s="107">
        <f>IF($S$10=D11,M11,"")</f>
        <v>0</v>
      </c>
      <c r="K11" s="107">
        <f>IF($S$10=D11,N11,"")</f>
        <v>0</v>
      </c>
      <c r="L11" s="107">
        <f>IF($S$10=D11,O11,"")</f>
        <v>0</v>
      </c>
      <c r="M11" s="119"/>
      <c r="N11" s="119"/>
      <c r="O11" s="119"/>
      <c r="P11" s="50" t="str">
        <f t="shared" ref="P11:P50" si="0">IF(ISERROR(Creep_calculation),"",Creep_calculation)</f>
        <v/>
      </c>
      <c r="Q11" s="108"/>
      <c r="R11" s="26"/>
      <c r="S11" s="26"/>
      <c r="T11" s="26"/>
      <c r="U11" s="26"/>
      <c r="V11" s="26"/>
      <c r="W11" s="26"/>
      <c r="X11" s="26"/>
      <c r="Y11" s="24"/>
    </row>
    <row r="12" spans="1:25" s="25" customFormat="1" x14ac:dyDescent="0.3">
      <c r="A12" s="24">
        <v>2</v>
      </c>
      <c r="B12" s="24"/>
      <c r="C12" s="26"/>
      <c r="D12" s="105">
        <v>2</v>
      </c>
      <c r="E12" s="106" t="e">
        <f t="shared" ref="E12:E50" si="1">TREND($M12:$O12,$M$10:$O$10,$E$10)</f>
        <v>#VALUE!</v>
      </c>
      <c r="F12" s="107" t="str">
        <f t="shared" ref="F12:F50" si="2">IF($S$10=D12,E12,"")</f>
        <v/>
      </c>
      <c r="G12" s="107" t="str">
        <f t="shared" ref="G12:G50" si="3">IF($S$10=D12,TREND($M12:$O12,$M$10:$O$10,$G$10),"")</f>
        <v/>
      </c>
      <c r="H12" s="107" t="str">
        <f t="shared" ref="H12:H50" si="4">IF($S$10=D12,TREND($M12:$O12,$M$10:$O$10,$H$10),"")</f>
        <v/>
      </c>
      <c r="I12" s="107" t="str">
        <f t="shared" ref="I12:I50" si="5">IF($S$10=D12,TREND($M12:$O12,$M$10:$O$10,$I$10),"")</f>
        <v/>
      </c>
      <c r="J12" s="107" t="str">
        <f t="shared" ref="J12:J50" si="6">IF($S$10=D12,M12,"")</f>
        <v/>
      </c>
      <c r="K12" s="107" t="str">
        <f t="shared" ref="K12:K50" si="7">IF($S$10=D12,N12,"")</f>
        <v/>
      </c>
      <c r="L12" s="107" t="str">
        <f t="shared" ref="L12:L50" si="8">IF($S$10=D12,O12,"")</f>
        <v/>
      </c>
      <c r="M12" s="119"/>
      <c r="N12" s="119"/>
      <c r="O12" s="119"/>
      <c r="P12" s="50" t="str">
        <f t="shared" si="0"/>
        <v/>
      </c>
      <c r="Q12" s="109"/>
      <c r="R12" s="26"/>
      <c r="S12" s="26"/>
      <c r="T12" s="26"/>
      <c r="U12" s="26"/>
      <c r="V12" s="26"/>
      <c r="W12" s="26"/>
      <c r="X12" s="26"/>
      <c r="Y12" s="24"/>
    </row>
    <row r="13" spans="1:25" s="25" customFormat="1" x14ac:dyDescent="0.3">
      <c r="A13" s="24">
        <v>3</v>
      </c>
      <c r="B13" s="24"/>
      <c r="C13" s="26"/>
      <c r="D13" s="105">
        <v>3</v>
      </c>
      <c r="E13" s="106" t="e">
        <f t="shared" si="1"/>
        <v>#VALUE!</v>
      </c>
      <c r="F13" s="107" t="str">
        <f t="shared" si="2"/>
        <v/>
      </c>
      <c r="G13" s="107" t="str">
        <f t="shared" si="3"/>
        <v/>
      </c>
      <c r="H13" s="107" t="str">
        <f t="shared" si="4"/>
        <v/>
      </c>
      <c r="I13" s="107" t="str">
        <f t="shared" si="5"/>
        <v/>
      </c>
      <c r="J13" s="107" t="str">
        <f t="shared" si="6"/>
        <v/>
      </c>
      <c r="K13" s="107" t="str">
        <f t="shared" si="7"/>
        <v/>
      </c>
      <c r="L13" s="107" t="str">
        <f t="shared" si="8"/>
        <v/>
      </c>
      <c r="M13" s="119"/>
      <c r="N13" s="119"/>
      <c r="O13" s="119"/>
      <c r="P13" s="50" t="str">
        <f t="shared" si="0"/>
        <v/>
      </c>
      <c r="Q13" s="109"/>
      <c r="R13" s="26"/>
      <c r="S13" s="26"/>
      <c r="T13" s="26"/>
      <c r="U13" s="26"/>
      <c r="V13" s="26"/>
      <c r="W13" s="26"/>
      <c r="X13" s="26"/>
      <c r="Y13" s="24"/>
    </row>
    <row r="14" spans="1:25" s="25" customFormat="1" x14ac:dyDescent="0.3">
      <c r="A14" s="24">
        <v>4</v>
      </c>
      <c r="B14" s="24"/>
      <c r="C14" s="26"/>
      <c r="D14" s="105">
        <v>4</v>
      </c>
      <c r="E14" s="106" t="e">
        <f t="shared" si="1"/>
        <v>#VALUE!</v>
      </c>
      <c r="F14" s="107" t="str">
        <f t="shared" si="2"/>
        <v/>
      </c>
      <c r="G14" s="107" t="str">
        <f t="shared" si="3"/>
        <v/>
      </c>
      <c r="H14" s="107" t="str">
        <f t="shared" si="4"/>
        <v/>
      </c>
      <c r="I14" s="107" t="str">
        <f t="shared" si="5"/>
        <v/>
      </c>
      <c r="J14" s="107" t="str">
        <f t="shared" si="6"/>
        <v/>
      </c>
      <c r="K14" s="107" t="str">
        <f t="shared" si="7"/>
        <v/>
      </c>
      <c r="L14" s="107" t="str">
        <f t="shared" si="8"/>
        <v/>
      </c>
      <c r="M14" s="119"/>
      <c r="N14" s="119"/>
      <c r="O14" s="119"/>
      <c r="P14" s="50" t="str">
        <f t="shared" si="0"/>
        <v/>
      </c>
      <c r="Q14" s="109"/>
      <c r="R14" s="26"/>
      <c r="S14" s="26"/>
      <c r="T14" s="26"/>
      <c r="U14" s="26"/>
      <c r="V14" s="26"/>
      <c r="W14" s="26"/>
      <c r="X14" s="26"/>
      <c r="Y14" s="24"/>
    </row>
    <row r="15" spans="1:25" s="25" customFormat="1" x14ac:dyDescent="0.3">
      <c r="A15" s="24">
        <v>5</v>
      </c>
      <c r="B15" s="24"/>
      <c r="C15" s="26"/>
      <c r="D15" s="105">
        <v>5</v>
      </c>
      <c r="E15" s="106" t="e">
        <f t="shared" si="1"/>
        <v>#VALUE!</v>
      </c>
      <c r="F15" s="107" t="str">
        <f t="shared" si="2"/>
        <v/>
      </c>
      <c r="G15" s="107" t="str">
        <f t="shared" si="3"/>
        <v/>
      </c>
      <c r="H15" s="107" t="str">
        <f t="shared" si="4"/>
        <v/>
      </c>
      <c r="I15" s="107" t="str">
        <f t="shared" si="5"/>
        <v/>
      </c>
      <c r="J15" s="107" t="str">
        <f t="shared" si="6"/>
        <v/>
      </c>
      <c r="K15" s="107" t="str">
        <f t="shared" si="7"/>
        <v/>
      </c>
      <c r="L15" s="107" t="str">
        <f t="shared" si="8"/>
        <v/>
      </c>
      <c r="M15" s="119"/>
      <c r="N15" s="119"/>
      <c r="O15" s="119"/>
      <c r="P15" s="50" t="str">
        <f t="shared" si="0"/>
        <v/>
      </c>
      <c r="Q15" s="109"/>
      <c r="R15" s="26"/>
      <c r="S15" s="26"/>
      <c r="T15" s="26"/>
      <c r="U15" s="26"/>
      <c r="V15" s="26"/>
      <c r="W15" s="26"/>
      <c r="X15" s="26"/>
      <c r="Y15" s="24"/>
    </row>
    <row r="16" spans="1:25" x14ac:dyDescent="0.3">
      <c r="A16" s="24">
        <v>6</v>
      </c>
      <c r="B16" s="24"/>
      <c r="C16" s="26"/>
      <c r="D16" s="105">
        <v>6</v>
      </c>
      <c r="E16" s="106" t="e">
        <f t="shared" si="1"/>
        <v>#VALUE!</v>
      </c>
      <c r="F16" s="107" t="str">
        <f t="shared" si="2"/>
        <v/>
      </c>
      <c r="G16" s="107" t="str">
        <f t="shared" si="3"/>
        <v/>
      </c>
      <c r="H16" s="107" t="str">
        <f t="shared" si="4"/>
        <v/>
      </c>
      <c r="I16" s="107" t="str">
        <f t="shared" si="5"/>
        <v/>
      </c>
      <c r="J16" s="107" t="str">
        <f t="shared" si="6"/>
        <v/>
      </c>
      <c r="K16" s="107" t="str">
        <f t="shared" si="7"/>
        <v/>
      </c>
      <c r="L16" s="107" t="str">
        <f t="shared" si="8"/>
        <v/>
      </c>
      <c r="M16" s="119"/>
      <c r="N16" s="119"/>
      <c r="O16" s="119"/>
      <c r="P16" s="50" t="str">
        <f t="shared" si="0"/>
        <v/>
      </c>
      <c r="Q16" s="109"/>
      <c r="R16" s="26"/>
      <c r="S16" s="26"/>
      <c r="T16" s="26"/>
      <c r="U16" s="26"/>
      <c r="V16" s="26"/>
      <c r="W16" s="26"/>
      <c r="X16" s="26"/>
      <c r="Y16" s="24"/>
    </row>
    <row r="17" spans="1:25" x14ac:dyDescent="0.3">
      <c r="A17" s="24">
        <v>7</v>
      </c>
      <c r="B17" s="24"/>
      <c r="C17" s="26"/>
      <c r="D17" s="105">
        <v>7</v>
      </c>
      <c r="E17" s="106" t="e">
        <f t="shared" si="1"/>
        <v>#VALUE!</v>
      </c>
      <c r="F17" s="107" t="str">
        <f t="shared" si="2"/>
        <v/>
      </c>
      <c r="G17" s="107" t="str">
        <f t="shared" si="3"/>
        <v/>
      </c>
      <c r="H17" s="107" t="str">
        <f t="shared" si="4"/>
        <v/>
      </c>
      <c r="I17" s="107" t="str">
        <f t="shared" si="5"/>
        <v/>
      </c>
      <c r="J17" s="107" t="str">
        <f t="shared" si="6"/>
        <v/>
      </c>
      <c r="K17" s="107" t="str">
        <f t="shared" si="7"/>
        <v/>
      </c>
      <c r="L17" s="107" t="str">
        <f t="shared" si="8"/>
        <v/>
      </c>
      <c r="M17" s="119"/>
      <c r="N17" s="119"/>
      <c r="O17" s="119"/>
      <c r="P17" s="50" t="str">
        <f t="shared" si="0"/>
        <v/>
      </c>
      <c r="Q17" s="109"/>
      <c r="R17" s="26"/>
      <c r="S17" s="26"/>
      <c r="T17" s="26"/>
      <c r="U17" s="26"/>
      <c r="V17" s="26"/>
      <c r="W17" s="26"/>
      <c r="X17" s="26"/>
      <c r="Y17" s="24"/>
    </row>
    <row r="18" spans="1:25" x14ac:dyDescent="0.3">
      <c r="A18" s="24">
        <v>8</v>
      </c>
      <c r="B18" s="24"/>
      <c r="C18" s="26"/>
      <c r="D18" s="105">
        <v>8</v>
      </c>
      <c r="E18" s="106" t="e">
        <f t="shared" si="1"/>
        <v>#VALUE!</v>
      </c>
      <c r="F18" s="107" t="str">
        <f t="shared" si="2"/>
        <v/>
      </c>
      <c r="G18" s="107" t="str">
        <f t="shared" si="3"/>
        <v/>
      </c>
      <c r="H18" s="107" t="str">
        <f t="shared" si="4"/>
        <v/>
      </c>
      <c r="I18" s="107" t="str">
        <f t="shared" si="5"/>
        <v/>
      </c>
      <c r="J18" s="107" t="str">
        <f t="shared" si="6"/>
        <v/>
      </c>
      <c r="K18" s="107" t="str">
        <f t="shared" si="7"/>
        <v/>
      </c>
      <c r="L18" s="107" t="str">
        <f t="shared" si="8"/>
        <v/>
      </c>
      <c r="M18" s="119"/>
      <c r="N18" s="119"/>
      <c r="O18" s="119"/>
      <c r="P18" s="50" t="str">
        <f t="shared" si="0"/>
        <v/>
      </c>
      <c r="Q18" s="109"/>
      <c r="R18" s="26"/>
      <c r="S18" s="26"/>
      <c r="T18" s="26"/>
      <c r="U18" s="26"/>
      <c r="V18" s="26"/>
      <c r="W18" s="26"/>
      <c r="X18" s="26"/>
      <c r="Y18" s="24"/>
    </row>
    <row r="19" spans="1:25" s="25" customFormat="1" x14ac:dyDescent="0.3">
      <c r="A19" s="24">
        <v>9</v>
      </c>
      <c r="B19" s="24"/>
      <c r="C19" s="26"/>
      <c r="D19" s="105">
        <v>9</v>
      </c>
      <c r="E19" s="106" t="e">
        <f t="shared" si="1"/>
        <v>#VALUE!</v>
      </c>
      <c r="F19" s="107" t="str">
        <f t="shared" si="2"/>
        <v/>
      </c>
      <c r="G19" s="107" t="str">
        <f t="shared" si="3"/>
        <v/>
      </c>
      <c r="H19" s="107" t="str">
        <f t="shared" si="4"/>
        <v/>
      </c>
      <c r="I19" s="107" t="str">
        <f t="shared" si="5"/>
        <v/>
      </c>
      <c r="J19" s="107" t="str">
        <f t="shared" si="6"/>
        <v/>
      </c>
      <c r="K19" s="107" t="str">
        <f t="shared" si="7"/>
        <v/>
      </c>
      <c r="L19" s="107" t="str">
        <f t="shared" si="8"/>
        <v/>
      </c>
      <c r="M19" s="119"/>
      <c r="N19" s="119"/>
      <c r="O19" s="119"/>
      <c r="P19" s="50" t="str">
        <f t="shared" si="0"/>
        <v/>
      </c>
      <c r="Q19" s="109"/>
      <c r="R19" s="26"/>
      <c r="S19" s="26"/>
      <c r="T19" s="26"/>
      <c r="U19" s="26"/>
      <c r="V19" s="26"/>
      <c r="W19" s="26"/>
      <c r="X19" s="26"/>
      <c r="Y19" s="24"/>
    </row>
    <row r="20" spans="1:25" s="25" customFormat="1" x14ac:dyDescent="0.3">
      <c r="A20" s="24">
        <v>10</v>
      </c>
      <c r="B20" s="24"/>
      <c r="C20" s="26"/>
      <c r="D20" s="105">
        <v>10</v>
      </c>
      <c r="E20" s="106" t="e">
        <f t="shared" si="1"/>
        <v>#VALUE!</v>
      </c>
      <c r="F20" s="107" t="str">
        <f t="shared" si="2"/>
        <v/>
      </c>
      <c r="G20" s="107" t="str">
        <f t="shared" si="3"/>
        <v/>
      </c>
      <c r="H20" s="107" t="str">
        <f t="shared" si="4"/>
        <v/>
      </c>
      <c r="I20" s="107" t="str">
        <f t="shared" si="5"/>
        <v/>
      </c>
      <c r="J20" s="107" t="str">
        <f t="shared" si="6"/>
        <v/>
      </c>
      <c r="K20" s="107" t="str">
        <f t="shared" si="7"/>
        <v/>
      </c>
      <c r="L20" s="107" t="str">
        <f t="shared" si="8"/>
        <v/>
      </c>
      <c r="M20" s="119"/>
      <c r="N20" s="119"/>
      <c r="O20" s="119"/>
      <c r="P20" s="50" t="str">
        <f t="shared" si="0"/>
        <v/>
      </c>
      <c r="Q20" s="109"/>
      <c r="R20" s="26"/>
      <c r="S20" s="26"/>
      <c r="T20" s="26"/>
      <c r="U20" s="26"/>
      <c r="V20" s="26"/>
      <c r="W20" s="26"/>
      <c r="X20" s="26"/>
      <c r="Y20" s="24"/>
    </row>
    <row r="21" spans="1:25" s="25" customFormat="1" x14ac:dyDescent="0.3">
      <c r="A21" s="24">
        <v>11</v>
      </c>
      <c r="B21" s="24"/>
      <c r="C21" s="26"/>
      <c r="D21" s="105">
        <v>11</v>
      </c>
      <c r="E21" s="106" t="e">
        <f t="shared" si="1"/>
        <v>#VALUE!</v>
      </c>
      <c r="F21" s="107" t="str">
        <f t="shared" si="2"/>
        <v/>
      </c>
      <c r="G21" s="107" t="str">
        <f t="shared" si="3"/>
        <v/>
      </c>
      <c r="H21" s="107" t="str">
        <f t="shared" si="4"/>
        <v/>
      </c>
      <c r="I21" s="107" t="str">
        <f t="shared" si="5"/>
        <v/>
      </c>
      <c r="J21" s="107" t="str">
        <f t="shared" si="6"/>
        <v/>
      </c>
      <c r="K21" s="107" t="str">
        <f t="shared" si="7"/>
        <v/>
      </c>
      <c r="L21" s="107" t="str">
        <f t="shared" si="8"/>
        <v/>
      </c>
      <c r="M21" s="119"/>
      <c r="N21" s="119"/>
      <c r="O21" s="119"/>
      <c r="P21" s="50" t="str">
        <f t="shared" si="0"/>
        <v/>
      </c>
      <c r="Q21" s="109"/>
      <c r="R21" s="26"/>
      <c r="S21" s="26"/>
      <c r="T21" s="26"/>
      <c r="U21" s="26"/>
      <c r="V21" s="26"/>
      <c r="W21" s="26"/>
      <c r="X21" s="26"/>
      <c r="Y21" s="24"/>
    </row>
    <row r="22" spans="1:25" s="25" customFormat="1" x14ac:dyDescent="0.3">
      <c r="A22" s="24">
        <v>12</v>
      </c>
      <c r="B22" s="24"/>
      <c r="C22" s="26"/>
      <c r="D22" s="105">
        <v>12</v>
      </c>
      <c r="E22" s="106" t="e">
        <f t="shared" si="1"/>
        <v>#VALUE!</v>
      </c>
      <c r="F22" s="107" t="str">
        <f t="shared" si="2"/>
        <v/>
      </c>
      <c r="G22" s="107" t="str">
        <f t="shared" si="3"/>
        <v/>
      </c>
      <c r="H22" s="107" t="str">
        <f t="shared" si="4"/>
        <v/>
      </c>
      <c r="I22" s="107" t="str">
        <f t="shared" si="5"/>
        <v/>
      </c>
      <c r="J22" s="107" t="str">
        <f t="shared" si="6"/>
        <v/>
      </c>
      <c r="K22" s="107" t="str">
        <f t="shared" si="7"/>
        <v/>
      </c>
      <c r="L22" s="107" t="str">
        <f t="shared" si="8"/>
        <v/>
      </c>
      <c r="M22" s="119"/>
      <c r="N22" s="119"/>
      <c r="O22" s="119"/>
      <c r="P22" s="50" t="str">
        <f t="shared" si="0"/>
        <v/>
      </c>
      <c r="Q22" s="109"/>
      <c r="R22" s="26"/>
      <c r="S22" s="26"/>
      <c r="T22" s="26"/>
      <c r="U22" s="26"/>
      <c r="V22" s="26"/>
      <c r="W22" s="26"/>
      <c r="X22" s="26"/>
      <c r="Y22" s="24"/>
    </row>
    <row r="23" spans="1:25" s="25" customFormat="1" x14ac:dyDescent="0.3">
      <c r="A23" s="24">
        <v>13</v>
      </c>
      <c r="B23" s="24"/>
      <c r="C23" s="26"/>
      <c r="D23" s="105">
        <v>13</v>
      </c>
      <c r="E23" s="106" t="e">
        <f t="shared" si="1"/>
        <v>#VALUE!</v>
      </c>
      <c r="F23" s="107" t="str">
        <f t="shared" si="2"/>
        <v/>
      </c>
      <c r="G23" s="107" t="str">
        <f t="shared" si="3"/>
        <v/>
      </c>
      <c r="H23" s="107" t="str">
        <f t="shared" si="4"/>
        <v/>
      </c>
      <c r="I23" s="107" t="str">
        <f t="shared" si="5"/>
        <v/>
      </c>
      <c r="J23" s="107" t="str">
        <f t="shared" si="6"/>
        <v/>
      </c>
      <c r="K23" s="107" t="str">
        <f t="shared" si="7"/>
        <v/>
      </c>
      <c r="L23" s="107" t="str">
        <f t="shared" si="8"/>
        <v/>
      </c>
      <c r="M23" s="119"/>
      <c r="N23" s="119"/>
      <c r="O23" s="119"/>
      <c r="P23" s="50" t="str">
        <f t="shared" si="0"/>
        <v/>
      </c>
      <c r="Q23" s="109"/>
      <c r="R23" s="26"/>
      <c r="S23" s="26"/>
      <c r="T23" s="26"/>
      <c r="U23" s="26"/>
      <c r="V23" s="26"/>
      <c r="W23" s="26"/>
      <c r="X23" s="26"/>
      <c r="Y23" s="24"/>
    </row>
    <row r="24" spans="1:25" s="25" customFormat="1" ht="15.75" thickBot="1" x14ac:dyDescent="0.35">
      <c r="A24" s="24">
        <v>14</v>
      </c>
      <c r="B24" s="24"/>
      <c r="C24" s="26"/>
      <c r="D24" s="105">
        <v>14</v>
      </c>
      <c r="E24" s="106" t="e">
        <f t="shared" si="1"/>
        <v>#VALUE!</v>
      </c>
      <c r="F24" s="107" t="str">
        <f t="shared" si="2"/>
        <v/>
      </c>
      <c r="G24" s="107" t="str">
        <f t="shared" si="3"/>
        <v/>
      </c>
      <c r="H24" s="107" t="str">
        <f t="shared" si="4"/>
        <v/>
      </c>
      <c r="I24" s="107" t="str">
        <f t="shared" si="5"/>
        <v/>
      </c>
      <c r="J24" s="107" t="str">
        <f t="shared" si="6"/>
        <v/>
      </c>
      <c r="K24" s="107" t="str">
        <f t="shared" si="7"/>
        <v/>
      </c>
      <c r="L24" s="107" t="str">
        <f t="shared" si="8"/>
        <v/>
      </c>
      <c r="M24" s="119"/>
      <c r="N24" s="119"/>
      <c r="O24" s="119"/>
      <c r="P24" s="50" t="str">
        <f t="shared" si="0"/>
        <v/>
      </c>
      <c r="Q24" s="111"/>
      <c r="R24" s="26"/>
      <c r="S24" s="26"/>
      <c r="T24" s="26"/>
      <c r="U24" s="26"/>
      <c r="V24" s="26"/>
      <c r="W24" s="26"/>
      <c r="X24" s="26"/>
      <c r="Y24" s="24"/>
    </row>
    <row r="25" spans="1:25" s="25" customFormat="1" ht="15.75" thickTop="1" x14ac:dyDescent="0.3">
      <c r="A25" s="24">
        <v>15</v>
      </c>
      <c r="B25" s="24"/>
      <c r="C25" s="26"/>
      <c r="D25" s="105">
        <v>15</v>
      </c>
      <c r="E25" s="106" t="e">
        <f t="shared" si="1"/>
        <v>#VALUE!</v>
      </c>
      <c r="F25" s="107" t="str">
        <f t="shared" si="2"/>
        <v/>
      </c>
      <c r="G25" s="107" t="str">
        <f t="shared" si="3"/>
        <v/>
      </c>
      <c r="H25" s="107" t="str">
        <f t="shared" si="4"/>
        <v/>
      </c>
      <c r="I25" s="107" t="str">
        <f t="shared" si="5"/>
        <v/>
      </c>
      <c r="J25" s="107" t="str">
        <f t="shared" si="6"/>
        <v/>
      </c>
      <c r="K25" s="107" t="str">
        <f t="shared" si="7"/>
        <v/>
      </c>
      <c r="L25" s="107" t="str">
        <f t="shared" si="8"/>
        <v/>
      </c>
      <c r="M25" s="119"/>
      <c r="N25" s="119"/>
      <c r="O25" s="119"/>
      <c r="P25" s="50" t="str">
        <f t="shared" si="0"/>
        <v/>
      </c>
      <c r="Q25" s="112" t="e">
        <f t="shared" ref="Q25:Q30" si="9">((A2_sample-A0_sample)-(A1_sample-A0_sample)^2/(A2_sample-A0_sample))-((A2_blank_ave-A0_blank_ave)-(A1_blank_ave-A0_blank_ave)^2/(A2_blank_ave-A0_blank_ave))</f>
        <v>#NAME?</v>
      </c>
      <c r="R25" s="26"/>
      <c r="S25" s="26"/>
      <c r="T25" s="26"/>
      <c r="U25" s="26"/>
      <c r="V25" s="26"/>
      <c r="W25" s="26"/>
      <c r="X25" s="26"/>
      <c r="Y25" s="24"/>
    </row>
    <row r="26" spans="1:25" s="25" customFormat="1" x14ac:dyDescent="0.3">
      <c r="A26" s="24">
        <v>16</v>
      </c>
      <c r="B26" s="24"/>
      <c r="C26" s="26"/>
      <c r="D26" s="105">
        <v>16</v>
      </c>
      <c r="E26" s="106" t="e">
        <f t="shared" si="1"/>
        <v>#VALUE!</v>
      </c>
      <c r="F26" s="107" t="str">
        <f t="shared" si="2"/>
        <v/>
      </c>
      <c r="G26" s="107" t="str">
        <f t="shared" si="3"/>
        <v/>
      </c>
      <c r="H26" s="107" t="str">
        <f t="shared" si="4"/>
        <v/>
      </c>
      <c r="I26" s="107" t="str">
        <f t="shared" si="5"/>
        <v/>
      </c>
      <c r="J26" s="107" t="str">
        <f t="shared" si="6"/>
        <v/>
      </c>
      <c r="K26" s="107" t="str">
        <f t="shared" si="7"/>
        <v/>
      </c>
      <c r="L26" s="107" t="str">
        <f t="shared" si="8"/>
        <v/>
      </c>
      <c r="M26" s="119"/>
      <c r="N26" s="119"/>
      <c r="O26" s="119"/>
      <c r="P26" s="50" t="str">
        <f t="shared" si="0"/>
        <v/>
      </c>
      <c r="Q26" s="112" t="e">
        <f t="shared" si="9"/>
        <v>#NAME?</v>
      </c>
      <c r="R26" s="26"/>
      <c r="S26" s="26"/>
      <c r="T26" s="26"/>
      <c r="U26" s="26"/>
      <c r="V26" s="26"/>
      <c r="W26" s="26"/>
      <c r="X26" s="26"/>
      <c r="Y26" s="24"/>
    </row>
    <row r="27" spans="1:25" s="25" customFormat="1" x14ac:dyDescent="0.3">
      <c r="A27" s="24">
        <v>17</v>
      </c>
      <c r="B27" s="24"/>
      <c r="C27" s="26"/>
      <c r="D27" s="105">
        <v>17</v>
      </c>
      <c r="E27" s="106" t="e">
        <f t="shared" si="1"/>
        <v>#VALUE!</v>
      </c>
      <c r="F27" s="107" t="str">
        <f t="shared" si="2"/>
        <v/>
      </c>
      <c r="G27" s="107" t="str">
        <f t="shared" si="3"/>
        <v/>
      </c>
      <c r="H27" s="107" t="str">
        <f t="shared" si="4"/>
        <v/>
      </c>
      <c r="I27" s="107" t="str">
        <f t="shared" si="5"/>
        <v/>
      </c>
      <c r="J27" s="107" t="str">
        <f t="shared" si="6"/>
        <v/>
      </c>
      <c r="K27" s="107" t="str">
        <f t="shared" si="7"/>
        <v/>
      </c>
      <c r="L27" s="107" t="str">
        <f t="shared" si="8"/>
        <v/>
      </c>
      <c r="M27" s="119"/>
      <c r="N27" s="119"/>
      <c r="O27" s="119"/>
      <c r="P27" s="50" t="str">
        <f t="shared" si="0"/>
        <v/>
      </c>
      <c r="Q27" s="112" t="e">
        <f t="shared" si="9"/>
        <v>#NAME?</v>
      </c>
      <c r="R27" s="26"/>
      <c r="S27" s="26"/>
      <c r="T27" s="26"/>
      <c r="U27" s="26"/>
      <c r="V27" s="26"/>
      <c r="W27" s="26"/>
      <c r="X27" s="26"/>
      <c r="Y27" s="24"/>
    </row>
    <row r="28" spans="1:25" s="25" customFormat="1" x14ac:dyDescent="0.3">
      <c r="A28" s="24">
        <v>18</v>
      </c>
      <c r="B28" s="24"/>
      <c r="C28" s="26"/>
      <c r="D28" s="105">
        <v>18</v>
      </c>
      <c r="E28" s="106" t="e">
        <f t="shared" si="1"/>
        <v>#VALUE!</v>
      </c>
      <c r="F28" s="107" t="str">
        <f t="shared" si="2"/>
        <v/>
      </c>
      <c r="G28" s="107" t="str">
        <f t="shared" si="3"/>
        <v/>
      </c>
      <c r="H28" s="107" t="str">
        <f t="shared" si="4"/>
        <v/>
      </c>
      <c r="I28" s="107" t="str">
        <f t="shared" si="5"/>
        <v/>
      </c>
      <c r="J28" s="107" t="str">
        <f t="shared" si="6"/>
        <v/>
      </c>
      <c r="K28" s="107" t="str">
        <f t="shared" si="7"/>
        <v/>
      </c>
      <c r="L28" s="107" t="str">
        <f t="shared" si="8"/>
        <v/>
      </c>
      <c r="M28" s="119"/>
      <c r="N28" s="119"/>
      <c r="O28" s="119"/>
      <c r="P28" s="50" t="str">
        <f t="shared" si="0"/>
        <v/>
      </c>
      <c r="Q28" s="112" t="e">
        <f t="shared" si="9"/>
        <v>#NAME?</v>
      </c>
      <c r="R28" s="26"/>
      <c r="S28" s="26"/>
      <c r="T28" s="26"/>
      <c r="U28" s="26"/>
      <c r="V28" s="26"/>
      <c r="W28" s="26"/>
      <c r="X28" s="26"/>
      <c r="Y28" s="24"/>
    </row>
    <row r="29" spans="1:25" s="25" customFormat="1" x14ac:dyDescent="0.3">
      <c r="A29" s="24">
        <v>19</v>
      </c>
      <c r="B29" s="24"/>
      <c r="C29" s="26"/>
      <c r="D29" s="105">
        <v>19</v>
      </c>
      <c r="E29" s="106" t="e">
        <f t="shared" si="1"/>
        <v>#VALUE!</v>
      </c>
      <c r="F29" s="107" t="str">
        <f t="shared" si="2"/>
        <v/>
      </c>
      <c r="G29" s="107" t="str">
        <f t="shared" si="3"/>
        <v/>
      </c>
      <c r="H29" s="107" t="str">
        <f t="shared" si="4"/>
        <v/>
      </c>
      <c r="I29" s="107" t="str">
        <f t="shared" si="5"/>
        <v/>
      </c>
      <c r="J29" s="107" t="str">
        <f t="shared" si="6"/>
        <v/>
      </c>
      <c r="K29" s="107" t="str">
        <f t="shared" si="7"/>
        <v/>
      </c>
      <c r="L29" s="107" t="str">
        <f t="shared" si="8"/>
        <v/>
      </c>
      <c r="M29" s="119"/>
      <c r="N29" s="119"/>
      <c r="O29" s="119"/>
      <c r="P29" s="50" t="str">
        <f t="shared" si="0"/>
        <v/>
      </c>
      <c r="Q29" s="113" t="e">
        <f t="shared" si="9"/>
        <v>#NAME?</v>
      </c>
      <c r="R29" s="26"/>
      <c r="S29" s="26"/>
      <c r="T29" s="26"/>
      <c r="U29" s="26"/>
      <c r="V29" s="26"/>
      <c r="W29" s="26"/>
      <c r="X29" s="26"/>
      <c r="Y29" s="24"/>
    </row>
    <row r="30" spans="1:25" s="25" customFormat="1" x14ac:dyDescent="0.3">
      <c r="A30" s="24">
        <v>20</v>
      </c>
      <c r="B30" s="24"/>
      <c r="C30" s="26"/>
      <c r="D30" s="105">
        <v>20</v>
      </c>
      <c r="E30" s="106" t="e">
        <f t="shared" si="1"/>
        <v>#VALUE!</v>
      </c>
      <c r="F30" s="107" t="str">
        <f t="shared" si="2"/>
        <v/>
      </c>
      <c r="G30" s="107" t="str">
        <f t="shared" si="3"/>
        <v/>
      </c>
      <c r="H30" s="107" t="str">
        <f t="shared" si="4"/>
        <v/>
      </c>
      <c r="I30" s="107" t="str">
        <f t="shared" si="5"/>
        <v/>
      </c>
      <c r="J30" s="107" t="str">
        <f t="shared" si="6"/>
        <v/>
      </c>
      <c r="K30" s="107" t="str">
        <f t="shared" si="7"/>
        <v/>
      </c>
      <c r="L30" s="107" t="str">
        <f t="shared" si="8"/>
        <v/>
      </c>
      <c r="M30" s="119"/>
      <c r="N30" s="119"/>
      <c r="O30" s="119"/>
      <c r="P30" s="50" t="str">
        <f t="shared" si="0"/>
        <v/>
      </c>
      <c r="Q30" s="113" t="e">
        <f t="shared" si="9"/>
        <v>#NAME?</v>
      </c>
      <c r="R30" s="26"/>
      <c r="S30" s="26"/>
      <c r="T30" s="26"/>
      <c r="U30" s="26"/>
      <c r="V30" s="26"/>
      <c r="W30" s="26"/>
      <c r="X30" s="26"/>
      <c r="Y30" s="24"/>
    </row>
    <row r="31" spans="1:25" s="25" customFormat="1" x14ac:dyDescent="0.3">
      <c r="A31" s="24">
        <v>21</v>
      </c>
      <c r="B31" s="24"/>
      <c r="C31" s="26"/>
      <c r="D31" s="105">
        <v>21</v>
      </c>
      <c r="E31" s="106" t="e">
        <f t="shared" si="1"/>
        <v>#VALUE!</v>
      </c>
      <c r="F31" s="107" t="str">
        <f t="shared" si="2"/>
        <v/>
      </c>
      <c r="G31" s="107" t="str">
        <f t="shared" si="3"/>
        <v/>
      </c>
      <c r="H31" s="107" t="str">
        <f t="shared" si="4"/>
        <v/>
      </c>
      <c r="I31" s="107" t="str">
        <f t="shared" si="5"/>
        <v/>
      </c>
      <c r="J31" s="107" t="str">
        <f t="shared" si="6"/>
        <v/>
      </c>
      <c r="K31" s="107" t="str">
        <f t="shared" si="7"/>
        <v/>
      </c>
      <c r="L31" s="107" t="str">
        <f t="shared" si="8"/>
        <v/>
      </c>
      <c r="M31" s="119"/>
      <c r="N31" s="119"/>
      <c r="O31" s="119"/>
      <c r="P31" s="50" t="str">
        <f t="shared" si="0"/>
        <v/>
      </c>
      <c r="Q31" s="113"/>
      <c r="R31" s="26"/>
      <c r="S31" s="26"/>
      <c r="T31" s="26"/>
      <c r="U31" s="26"/>
      <c r="V31" s="26"/>
      <c r="W31" s="26"/>
      <c r="X31" s="26"/>
      <c r="Y31" s="24"/>
    </row>
    <row r="32" spans="1:25" s="25" customFormat="1" x14ac:dyDescent="0.3">
      <c r="A32" s="24">
        <v>22</v>
      </c>
      <c r="B32" s="24"/>
      <c r="C32" s="26"/>
      <c r="D32" s="105">
        <v>22</v>
      </c>
      <c r="E32" s="106" t="e">
        <f t="shared" si="1"/>
        <v>#VALUE!</v>
      </c>
      <c r="F32" s="107" t="str">
        <f t="shared" si="2"/>
        <v/>
      </c>
      <c r="G32" s="107" t="str">
        <f t="shared" si="3"/>
        <v/>
      </c>
      <c r="H32" s="107" t="str">
        <f t="shared" si="4"/>
        <v/>
      </c>
      <c r="I32" s="107" t="str">
        <f t="shared" si="5"/>
        <v/>
      </c>
      <c r="J32" s="107" t="str">
        <f t="shared" si="6"/>
        <v/>
      </c>
      <c r="K32" s="107" t="str">
        <f t="shared" si="7"/>
        <v/>
      </c>
      <c r="L32" s="107" t="str">
        <f t="shared" si="8"/>
        <v/>
      </c>
      <c r="M32" s="119"/>
      <c r="N32" s="119"/>
      <c r="O32" s="119"/>
      <c r="P32" s="50" t="str">
        <f t="shared" si="0"/>
        <v/>
      </c>
      <c r="Q32" s="113"/>
      <c r="R32" s="26"/>
      <c r="S32" s="26"/>
      <c r="T32" s="26"/>
      <c r="U32" s="26"/>
      <c r="V32" s="26"/>
      <c r="W32" s="26"/>
      <c r="X32" s="26"/>
      <c r="Y32" s="24"/>
    </row>
    <row r="33" spans="1:25" s="25" customFormat="1" x14ac:dyDescent="0.3">
      <c r="A33" s="24">
        <v>23</v>
      </c>
      <c r="B33" s="24"/>
      <c r="C33" s="26"/>
      <c r="D33" s="105">
        <v>23</v>
      </c>
      <c r="E33" s="106" t="e">
        <f t="shared" si="1"/>
        <v>#VALUE!</v>
      </c>
      <c r="F33" s="107" t="str">
        <f t="shared" si="2"/>
        <v/>
      </c>
      <c r="G33" s="107" t="str">
        <f t="shared" si="3"/>
        <v/>
      </c>
      <c r="H33" s="107" t="str">
        <f t="shared" si="4"/>
        <v/>
      </c>
      <c r="I33" s="107" t="str">
        <f t="shared" si="5"/>
        <v/>
      </c>
      <c r="J33" s="107" t="str">
        <f t="shared" si="6"/>
        <v/>
      </c>
      <c r="K33" s="107" t="str">
        <f t="shared" si="7"/>
        <v/>
      </c>
      <c r="L33" s="107" t="str">
        <f t="shared" si="8"/>
        <v/>
      </c>
      <c r="M33" s="119"/>
      <c r="N33" s="119"/>
      <c r="O33" s="119"/>
      <c r="P33" s="50" t="str">
        <f t="shared" si="0"/>
        <v/>
      </c>
      <c r="Q33" s="113"/>
      <c r="R33" s="26"/>
      <c r="S33" s="26"/>
      <c r="T33" s="26"/>
      <c r="U33" s="26"/>
      <c r="V33" s="26"/>
      <c r="W33" s="26"/>
      <c r="X33" s="26"/>
      <c r="Y33" s="24"/>
    </row>
    <row r="34" spans="1:25" s="25" customFormat="1" x14ac:dyDescent="0.3">
      <c r="A34" s="24">
        <v>24</v>
      </c>
      <c r="B34" s="24"/>
      <c r="C34" s="26"/>
      <c r="D34" s="105">
        <v>24</v>
      </c>
      <c r="E34" s="106" t="e">
        <f t="shared" si="1"/>
        <v>#VALUE!</v>
      </c>
      <c r="F34" s="107" t="str">
        <f t="shared" si="2"/>
        <v/>
      </c>
      <c r="G34" s="107" t="str">
        <f t="shared" si="3"/>
        <v/>
      </c>
      <c r="H34" s="107" t="str">
        <f t="shared" si="4"/>
        <v/>
      </c>
      <c r="I34" s="107" t="str">
        <f t="shared" si="5"/>
        <v/>
      </c>
      <c r="J34" s="107" t="str">
        <f t="shared" si="6"/>
        <v/>
      </c>
      <c r="K34" s="107" t="str">
        <f t="shared" si="7"/>
        <v/>
      </c>
      <c r="L34" s="107" t="str">
        <f t="shared" si="8"/>
        <v/>
      </c>
      <c r="M34" s="119"/>
      <c r="N34" s="119"/>
      <c r="O34" s="119"/>
      <c r="P34" s="50" t="str">
        <f t="shared" si="0"/>
        <v/>
      </c>
      <c r="Q34" s="113"/>
      <c r="R34" s="26"/>
      <c r="S34" s="26"/>
      <c r="T34" s="26"/>
      <c r="U34" s="26"/>
      <c r="V34" s="26"/>
      <c r="W34" s="26"/>
      <c r="X34" s="26"/>
      <c r="Y34" s="24"/>
    </row>
    <row r="35" spans="1:25" s="25" customFormat="1" x14ac:dyDescent="0.3">
      <c r="A35" s="24">
        <v>25</v>
      </c>
      <c r="B35" s="24"/>
      <c r="C35" s="26"/>
      <c r="D35" s="105">
        <v>25</v>
      </c>
      <c r="E35" s="106" t="e">
        <f t="shared" si="1"/>
        <v>#VALUE!</v>
      </c>
      <c r="F35" s="107" t="str">
        <f t="shared" si="2"/>
        <v/>
      </c>
      <c r="G35" s="107" t="str">
        <f t="shared" si="3"/>
        <v/>
      </c>
      <c r="H35" s="107" t="str">
        <f t="shared" si="4"/>
        <v/>
      </c>
      <c r="I35" s="107" t="str">
        <f t="shared" si="5"/>
        <v/>
      </c>
      <c r="J35" s="107" t="str">
        <f t="shared" si="6"/>
        <v/>
      </c>
      <c r="K35" s="107" t="str">
        <f t="shared" si="7"/>
        <v/>
      </c>
      <c r="L35" s="107" t="str">
        <f t="shared" si="8"/>
        <v/>
      </c>
      <c r="M35" s="119"/>
      <c r="N35" s="119"/>
      <c r="O35" s="119"/>
      <c r="P35" s="50" t="str">
        <f t="shared" si="0"/>
        <v/>
      </c>
      <c r="Q35" s="113"/>
      <c r="R35" s="26"/>
      <c r="S35" s="26"/>
      <c r="T35" s="26"/>
      <c r="U35" s="26"/>
      <c r="V35" s="26"/>
      <c r="W35" s="26"/>
      <c r="X35" s="26"/>
      <c r="Y35" s="24"/>
    </row>
    <row r="36" spans="1:25" s="25" customFormat="1" x14ac:dyDescent="0.3">
      <c r="A36" s="24">
        <v>26</v>
      </c>
      <c r="B36" s="24"/>
      <c r="C36" s="26"/>
      <c r="D36" s="105">
        <v>26</v>
      </c>
      <c r="E36" s="106" t="e">
        <f t="shared" si="1"/>
        <v>#VALUE!</v>
      </c>
      <c r="F36" s="107" t="str">
        <f t="shared" si="2"/>
        <v/>
      </c>
      <c r="G36" s="107" t="str">
        <f t="shared" si="3"/>
        <v/>
      </c>
      <c r="H36" s="107" t="str">
        <f t="shared" si="4"/>
        <v/>
      </c>
      <c r="I36" s="107" t="str">
        <f t="shared" si="5"/>
        <v/>
      </c>
      <c r="J36" s="107" t="str">
        <f t="shared" si="6"/>
        <v/>
      </c>
      <c r="K36" s="107" t="str">
        <f t="shared" si="7"/>
        <v/>
      </c>
      <c r="L36" s="107" t="str">
        <f t="shared" si="8"/>
        <v/>
      </c>
      <c r="M36" s="119"/>
      <c r="N36" s="119"/>
      <c r="O36" s="119"/>
      <c r="P36" s="50" t="str">
        <f t="shared" si="0"/>
        <v/>
      </c>
      <c r="Q36" s="113"/>
      <c r="R36" s="26"/>
      <c r="S36" s="26"/>
      <c r="T36" s="26"/>
      <c r="U36" s="26"/>
      <c r="V36" s="26"/>
      <c r="W36" s="26"/>
      <c r="X36" s="26"/>
      <c r="Y36" s="24"/>
    </row>
    <row r="37" spans="1:25" s="25" customFormat="1" x14ac:dyDescent="0.3">
      <c r="A37" s="24">
        <v>27</v>
      </c>
      <c r="B37" s="24"/>
      <c r="C37" s="26"/>
      <c r="D37" s="105">
        <v>27</v>
      </c>
      <c r="E37" s="106" t="e">
        <f t="shared" si="1"/>
        <v>#VALUE!</v>
      </c>
      <c r="F37" s="107" t="str">
        <f t="shared" si="2"/>
        <v/>
      </c>
      <c r="G37" s="107" t="str">
        <f t="shared" si="3"/>
        <v/>
      </c>
      <c r="H37" s="107" t="str">
        <f t="shared" si="4"/>
        <v/>
      </c>
      <c r="I37" s="107" t="str">
        <f t="shared" si="5"/>
        <v/>
      </c>
      <c r="J37" s="107" t="str">
        <f t="shared" si="6"/>
        <v/>
      </c>
      <c r="K37" s="107" t="str">
        <f t="shared" si="7"/>
        <v/>
      </c>
      <c r="L37" s="107" t="str">
        <f t="shared" si="8"/>
        <v/>
      </c>
      <c r="M37" s="119"/>
      <c r="N37" s="119"/>
      <c r="O37" s="119"/>
      <c r="P37" s="50" t="str">
        <f t="shared" si="0"/>
        <v/>
      </c>
      <c r="Q37" s="113"/>
      <c r="R37" s="26"/>
      <c r="S37" s="26"/>
      <c r="T37" s="26"/>
      <c r="U37" s="26"/>
      <c r="V37" s="26"/>
      <c r="W37" s="26"/>
      <c r="X37" s="26"/>
      <c r="Y37" s="24"/>
    </row>
    <row r="38" spans="1:25" s="25" customFormat="1" x14ac:dyDescent="0.3">
      <c r="A38" s="24">
        <v>28</v>
      </c>
      <c r="B38" s="24"/>
      <c r="C38" s="26"/>
      <c r="D38" s="105">
        <v>28</v>
      </c>
      <c r="E38" s="106" t="e">
        <f t="shared" si="1"/>
        <v>#VALUE!</v>
      </c>
      <c r="F38" s="107" t="str">
        <f t="shared" si="2"/>
        <v/>
      </c>
      <c r="G38" s="107" t="str">
        <f t="shared" si="3"/>
        <v/>
      </c>
      <c r="H38" s="107" t="str">
        <f t="shared" si="4"/>
        <v/>
      </c>
      <c r="I38" s="107" t="str">
        <f t="shared" si="5"/>
        <v/>
      </c>
      <c r="J38" s="107" t="str">
        <f t="shared" si="6"/>
        <v/>
      </c>
      <c r="K38" s="107" t="str">
        <f t="shared" si="7"/>
        <v/>
      </c>
      <c r="L38" s="107" t="str">
        <f t="shared" si="8"/>
        <v/>
      </c>
      <c r="M38" s="119"/>
      <c r="N38" s="119"/>
      <c r="O38" s="119"/>
      <c r="P38" s="50" t="str">
        <f t="shared" si="0"/>
        <v/>
      </c>
      <c r="Q38" s="113"/>
      <c r="R38" s="26"/>
      <c r="S38" s="26"/>
      <c r="T38" s="26"/>
      <c r="U38" s="26"/>
      <c r="V38" s="26"/>
      <c r="W38" s="26"/>
      <c r="X38" s="26"/>
      <c r="Y38" s="24"/>
    </row>
    <row r="39" spans="1:25" s="25" customFormat="1" x14ac:dyDescent="0.3">
      <c r="A39" s="24">
        <v>29</v>
      </c>
      <c r="B39" s="24"/>
      <c r="C39" s="26"/>
      <c r="D39" s="105">
        <v>29</v>
      </c>
      <c r="E39" s="106" t="e">
        <f t="shared" si="1"/>
        <v>#VALUE!</v>
      </c>
      <c r="F39" s="107" t="str">
        <f t="shared" si="2"/>
        <v/>
      </c>
      <c r="G39" s="107" t="str">
        <f t="shared" si="3"/>
        <v/>
      </c>
      <c r="H39" s="107" t="str">
        <f t="shared" si="4"/>
        <v/>
      </c>
      <c r="I39" s="107" t="str">
        <f t="shared" si="5"/>
        <v/>
      </c>
      <c r="J39" s="107" t="str">
        <f t="shared" si="6"/>
        <v/>
      </c>
      <c r="K39" s="107" t="str">
        <f t="shared" si="7"/>
        <v/>
      </c>
      <c r="L39" s="107" t="str">
        <f t="shared" si="8"/>
        <v/>
      </c>
      <c r="M39" s="119"/>
      <c r="N39" s="119"/>
      <c r="O39" s="119"/>
      <c r="P39" s="50" t="str">
        <f t="shared" si="0"/>
        <v/>
      </c>
      <c r="Q39" s="113"/>
      <c r="R39" s="26"/>
      <c r="S39" s="26"/>
      <c r="T39" s="26"/>
      <c r="U39" s="26"/>
      <c r="V39" s="26"/>
      <c r="W39" s="26"/>
      <c r="X39" s="26"/>
      <c r="Y39" s="24"/>
    </row>
    <row r="40" spans="1:25" s="25" customFormat="1" x14ac:dyDescent="0.3">
      <c r="A40" s="24">
        <v>30</v>
      </c>
      <c r="B40" s="24"/>
      <c r="C40" s="26"/>
      <c r="D40" s="105">
        <v>30</v>
      </c>
      <c r="E40" s="106" t="e">
        <f t="shared" si="1"/>
        <v>#VALUE!</v>
      </c>
      <c r="F40" s="107" t="str">
        <f t="shared" si="2"/>
        <v/>
      </c>
      <c r="G40" s="107" t="str">
        <f t="shared" si="3"/>
        <v/>
      </c>
      <c r="H40" s="107" t="str">
        <f t="shared" si="4"/>
        <v/>
      </c>
      <c r="I40" s="107" t="str">
        <f t="shared" si="5"/>
        <v/>
      </c>
      <c r="J40" s="107" t="str">
        <f t="shared" si="6"/>
        <v/>
      </c>
      <c r="K40" s="107" t="str">
        <f t="shared" si="7"/>
        <v/>
      </c>
      <c r="L40" s="107" t="str">
        <f t="shared" si="8"/>
        <v/>
      </c>
      <c r="M40" s="119"/>
      <c r="N40" s="119"/>
      <c r="O40" s="119"/>
      <c r="P40" s="50" t="str">
        <f t="shared" si="0"/>
        <v/>
      </c>
      <c r="Q40" s="113"/>
      <c r="R40" s="26"/>
      <c r="S40" s="26"/>
      <c r="T40" s="26"/>
      <c r="U40" s="26"/>
      <c r="V40" s="26"/>
      <c r="W40" s="26"/>
      <c r="X40" s="26"/>
      <c r="Y40" s="24"/>
    </row>
    <row r="41" spans="1:25" s="25" customFormat="1" x14ac:dyDescent="0.3">
      <c r="A41" s="24">
        <v>31</v>
      </c>
      <c r="B41" s="24"/>
      <c r="C41" s="26"/>
      <c r="D41" s="105">
        <v>31</v>
      </c>
      <c r="E41" s="106" t="e">
        <f t="shared" si="1"/>
        <v>#VALUE!</v>
      </c>
      <c r="F41" s="107" t="str">
        <f t="shared" si="2"/>
        <v/>
      </c>
      <c r="G41" s="107" t="str">
        <f t="shared" si="3"/>
        <v/>
      </c>
      <c r="H41" s="107" t="str">
        <f t="shared" si="4"/>
        <v/>
      </c>
      <c r="I41" s="107" t="str">
        <f t="shared" si="5"/>
        <v/>
      </c>
      <c r="J41" s="107" t="str">
        <f t="shared" si="6"/>
        <v/>
      </c>
      <c r="K41" s="107" t="str">
        <f t="shared" si="7"/>
        <v/>
      </c>
      <c r="L41" s="107" t="str">
        <f t="shared" si="8"/>
        <v/>
      </c>
      <c r="M41" s="119"/>
      <c r="N41" s="119"/>
      <c r="O41" s="119"/>
      <c r="P41" s="50" t="str">
        <f t="shared" si="0"/>
        <v/>
      </c>
      <c r="Q41" s="113"/>
      <c r="R41" s="26"/>
      <c r="S41" s="26"/>
      <c r="T41" s="26"/>
      <c r="U41" s="26"/>
      <c r="V41" s="26"/>
      <c r="W41" s="26"/>
      <c r="X41" s="26"/>
      <c r="Y41" s="24"/>
    </row>
    <row r="42" spans="1:25" s="25" customFormat="1" x14ac:dyDescent="0.3">
      <c r="A42" s="24">
        <v>32</v>
      </c>
      <c r="B42" s="24"/>
      <c r="C42" s="26"/>
      <c r="D42" s="105">
        <v>32</v>
      </c>
      <c r="E42" s="106" t="e">
        <f t="shared" si="1"/>
        <v>#VALUE!</v>
      </c>
      <c r="F42" s="107" t="str">
        <f t="shared" si="2"/>
        <v/>
      </c>
      <c r="G42" s="107" t="str">
        <f t="shared" si="3"/>
        <v/>
      </c>
      <c r="H42" s="107" t="str">
        <f t="shared" si="4"/>
        <v/>
      </c>
      <c r="I42" s="107" t="str">
        <f t="shared" si="5"/>
        <v/>
      </c>
      <c r="J42" s="107" t="str">
        <f t="shared" si="6"/>
        <v/>
      </c>
      <c r="K42" s="107" t="str">
        <f t="shared" si="7"/>
        <v/>
      </c>
      <c r="L42" s="107" t="str">
        <f t="shared" si="8"/>
        <v/>
      </c>
      <c r="M42" s="119"/>
      <c r="N42" s="119"/>
      <c r="O42" s="119"/>
      <c r="P42" s="50" t="str">
        <f t="shared" si="0"/>
        <v/>
      </c>
      <c r="Q42" s="113"/>
      <c r="R42" s="26"/>
      <c r="S42" s="26"/>
      <c r="T42" s="26"/>
      <c r="U42" s="26"/>
      <c r="V42" s="26"/>
      <c r="W42" s="26"/>
      <c r="X42" s="26"/>
      <c r="Y42" s="24"/>
    </row>
    <row r="43" spans="1:25" s="25" customFormat="1" x14ac:dyDescent="0.3">
      <c r="A43" s="24">
        <v>33</v>
      </c>
      <c r="B43" s="24"/>
      <c r="C43" s="26"/>
      <c r="D43" s="105">
        <v>33</v>
      </c>
      <c r="E43" s="106" t="e">
        <f t="shared" si="1"/>
        <v>#VALUE!</v>
      </c>
      <c r="F43" s="107" t="str">
        <f t="shared" si="2"/>
        <v/>
      </c>
      <c r="G43" s="107" t="str">
        <f t="shared" si="3"/>
        <v/>
      </c>
      <c r="H43" s="107" t="str">
        <f t="shared" si="4"/>
        <v/>
      </c>
      <c r="I43" s="107" t="str">
        <f t="shared" si="5"/>
        <v/>
      </c>
      <c r="J43" s="107" t="str">
        <f t="shared" si="6"/>
        <v/>
      </c>
      <c r="K43" s="107" t="str">
        <f t="shared" si="7"/>
        <v/>
      </c>
      <c r="L43" s="107" t="str">
        <f t="shared" si="8"/>
        <v/>
      </c>
      <c r="M43" s="119"/>
      <c r="N43" s="119"/>
      <c r="O43" s="119"/>
      <c r="P43" s="50" t="str">
        <f t="shared" si="0"/>
        <v/>
      </c>
      <c r="Q43" s="113"/>
      <c r="R43" s="26"/>
      <c r="S43" s="26"/>
      <c r="T43" s="26"/>
      <c r="U43" s="26"/>
      <c r="V43" s="26"/>
      <c r="W43" s="26"/>
      <c r="X43" s="26"/>
      <c r="Y43" s="24"/>
    </row>
    <row r="44" spans="1:25" s="25" customFormat="1" x14ac:dyDescent="0.3">
      <c r="A44" s="24">
        <v>34</v>
      </c>
      <c r="B44" s="24"/>
      <c r="C44" s="26"/>
      <c r="D44" s="105">
        <v>34</v>
      </c>
      <c r="E44" s="106" t="e">
        <f t="shared" si="1"/>
        <v>#VALUE!</v>
      </c>
      <c r="F44" s="107" t="str">
        <f t="shared" si="2"/>
        <v/>
      </c>
      <c r="G44" s="107" t="str">
        <f t="shared" si="3"/>
        <v/>
      </c>
      <c r="H44" s="107" t="str">
        <f t="shared" si="4"/>
        <v/>
      </c>
      <c r="I44" s="107" t="str">
        <f t="shared" si="5"/>
        <v/>
      </c>
      <c r="J44" s="107" t="str">
        <f t="shared" si="6"/>
        <v/>
      </c>
      <c r="K44" s="107" t="str">
        <f t="shared" si="7"/>
        <v/>
      </c>
      <c r="L44" s="107" t="str">
        <f t="shared" si="8"/>
        <v/>
      </c>
      <c r="M44" s="119"/>
      <c r="N44" s="119"/>
      <c r="O44" s="119"/>
      <c r="P44" s="50" t="str">
        <f t="shared" si="0"/>
        <v/>
      </c>
      <c r="Q44" s="113"/>
      <c r="R44" s="26"/>
      <c r="S44" s="26"/>
      <c r="T44" s="26"/>
      <c r="U44" s="26"/>
      <c r="V44" s="26"/>
      <c r="W44" s="26"/>
      <c r="X44" s="26"/>
      <c r="Y44" s="24"/>
    </row>
    <row r="45" spans="1:25" s="25" customFormat="1" x14ac:dyDescent="0.3">
      <c r="A45" s="24">
        <v>35</v>
      </c>
      <c r="B45" s="24"/>
      <c r="C45" s="26"/>
      <c r="D45" s="105">
        <v>35</v>
      </c>
      <c r="E45" s="106" t="e">
        <f t="shared" si="1"/>
        <v>#VALUE!</v>
      </c>
      <c r="F45" s="107" t="str">
        <f t="shared" si="2"/>
        <v/>
      </c>
      <c r="G45" s="107" t="str">
        <f t="shared" si="3"/>
        <v/>
      </c>
      <c r="H45" s="107" t="str">
        <f t="shared" si="4"/>
        <v/>
      </c>
      <c r="I45" s="107" t="str">
        <f t="shared" si="5"/>
        <v/>
      </c>
      <c r="J45" s="107" t="str">
        <f t="shared" si="6"/>
        <v/>
      </c>
      <c r="K45" s="107" t="str">
        <f t="shared" si="7"/>
        <v/>
      </c>
      <c r="L45" s="107" t="str">
        <f t="shared" si="8"/>
        <v/>
      </c>
      <c r="M45" s="119"/>
      <c r="N45" s="119"/>
      <c r="O45" s="119"/>
      <c r="P45" s="50" t="str">
        <f t="shared" si="0"/>
        <v/>
      </c>
      <c r="Q45" s="113"/>
      <c r="R45" s="26"/>
      <c r="S45" s="26"/>
      <c r="T45" s="26"/>
      <c r="U45" s="26"/>
      <c r="V45" s="26"/>
      <c r="W45" s="26"/>
      <c r="X45" s="26"/>
      <c r="Y45" s="24"/>
    </row>
    <row r="46" spans="1:25" s="25" customFormat="1" x14ac:dyDescent="0.3">
      <c r="A46" s="24">
        <v>36</v>
      </c>
      <c r="B46" s="24"/>
      <c r="C46" s="26"/>
      <c r="D46" s="105">
        <v>36</v>
      </c>
      <c r="E46" s="106" t="e">
        <f t="shared" si="1"/>
        <v>#VALUE!</v>
      </c>
      <c r="F46" s="107" t="str">
        <f t="shared" si="2"/>
        <v/>
      </c>
      <c r="G46" s="107" t="str">
        <f t="shared" si="3"/>
        <v/>
      </c>
      <c r="H46" s="107" t="str">
        <f t="shared" si="4"/>
        <v/>
      </c>
      <c r="I46" s="107" t="str">
        <f t="shared" si="5"/>
        <v/>
      </c>
      <c r="J46" s="107" t="str">
        <f t="shared" si="6"/>
        <v/>
      </c>
      <c r="K46" s="107" t="str">
        <f t="shared" si="7"/>
        <v/>
      </c>
      <c r="L46" s="107" t="str">
        <f t="shared" si="8"/>
        <v/>
      </c>
      <c r="M46" s="119"/>
      <c r="N46" s="119"/>
      <c r="O46" s="119"/>
      <c r="P46" s="50" t="str">
        <f t="shared" si="0"/>
        <v/>
      </c>
      <c r="Q46" s="113"/>
      <c r="R46" s="26"/>
      <c r="S46" s="26"/>
      <c r="T46" s="26"/>
      <c r="U46" s="26"/>
      <c r="V46" s="26"/>
      <c r="W46" s="26"/>
      <c r="X46" s="26"/>
      <c r="Y46" s="24"/>
    </row>
    <row r="47" spans="1:25" s="25" customFormat="1" x14ac:dyDescent="0.3">
      <c r="A47" s="24">
        <v>37</v>
      </c>
      <c r="B47" s="24"/>
      <c r="C47" s="26"/>
      <c r="D47" s="105">
        <v>37</v>
      </c>
      <c r="E47" s="106" t="e">
        <f t="shared" si="1"/>
        <v>#VALUE!</v>
      </c>
      <c r="F47" s="107" t="str">
        <f t="shared" si="2"/>
        <v/>
      </c>
      <c r="G47" s="107" t="str">
        <f t="shared" si="3"/>
        <v/>
      </c>
      <c r="H47" s="107" t="str">
        <f t="shared" si="4"/>
        <v/>
      </c>
      <c r="I47" s="107" t="str">
        <f t="shared" si="5"/>
        <v/>
      </c>
      <c r="J47" s="107" t="str">
        <f t="shared" si="6"/>
        <v/>
      </c>
      <c r="K47" s="107" t="str">
        <f t="shared" si="7"/>
        <v/>
      </c>
      <c r="L47" s="107" t="str">
        <f t="shared" si="8"/>
        <v/>
      </c>
      <c r="M47" s="119"/>
      <c r="N47" s="119"/>
      <c r="O47" s="119"/>
      <c r="P47" s="50" t="str">
        <f t="shared" si="0"/>
        <v/>
      </c>
      <c r="Q47" s="113"/>
      <c r="R47" s="26"/>
      <c r="S47" s="26"/>
      <c r="T47" s="26"/>
      <c r="U47" s="26"/>
      <c r="V47" s="26"/>
      <c r="W47" s="26"/>
      <c r="X47" s="26"/>
      <c r="Y47" s="24"/>
    </row>
    <row r="48" spans="1:25" s="25" customFormat="1" x14ac:dyDescent="0.3">
      <c r="A48" s="24">
        <v>38</v>
      </c>
      <c r="B48" s="24"/>
      <c r="C48" s="26"/>
      <c r="D48" s="105">
        <v>38</v>
      </c>
      <c r="E48" s="106" t="e">
        <f t="shared" si="1"/>
        <v>#VALUE!</v>
      </c>
      <c r="F48" s="107" t="str">
        <f t="shared" si="2"/>
        <v/>
      </c>
      <c r="G48" s="107" t="str">
        <f t="shared" si="3"/>
        <v/>
      </c>
      <c r="H48" s="107" t="str">
        <f t="shared" si="4"/>
        <v/>
      </c>
      <c r="I48" s="107" t="str">
        <f t="shared" si="5"/>
        <v/>
      </c>
      <c r="J48" s="107" t="str">
        <f t="shared" si="6"/>
        <v/>
      </c>
      <c r="K48" s="107" t="str">
        <f t="shared" si="7"/>
        <v/>
      </c>
      <c r="L48" s="107" t="str">
        <f t="shared" si="8"/>
        <v/>
      </c>
      <c r="M48" s="119"/>
      <c r="N48" s="119"/>
      <c r="O48" s="119"/>
      <c r="P48" s="50" t="str">
        <f t="shared" si="0"/>
        <v/>
      </c>
      <c r="Q48" s="113"/>
      <c r="R48" s="26"/>
      <c r="S48" s="26"/>
      <c r="T48" s="26"/>
      <c r="U48" s="26"/>
      <c r="V48" s="26"/>
      <c r="W48" s="26"/>
      <c r="X48" s="26"/>
      <c r="Y48" s="24"/>
    </row>
    <row r="49" spans="1:25" s="25" customFormat="1" x14ac:dyDescent="0.3">
      <c r="A49" s="24">
        <v>39</v>
      </c>
      <c r="B49" s="24"/>
      <c r="C49" s="26"/>
      <c r="D49" s="105">
        <v>39</v>
      </c>
      <c r="E49" s="106" t="e">
        <f t="shared" si="1"/>
        <v>#VALUE!</v>
      </c>
      <c r="F49" s="107" t="str">
        <f t="shared" si="2"/>
        <v/>
      </c>
      <c r="G49" s="107" t="str">
        <f t="shared" si="3"/>
        <v/>
      </c>
      <c r="H49" s="107" t="str">
        <f t="shared" si="4"/>
        <v/>
      </c>
      <c r="I49" s="107" t="str">
        <f t="shared" si="5"/>
        <v/>
      </c>
      <c r="J49" s="107" t="str">
        <f t="shared" si="6"/>
        <v/>
      </c>
      <c r="K49" s="107" t="str">
        <f t="shared" si="7"/>
        <v/>
      </c>
      <c r="L49" s="107" t="str">
        <f t="shared" si="8"/>
        <v/>
      </c>
      <c r="M49" s="119"/>
      <c r="N49" s="119"/>
      <c r="O49" s="119"/>
      <c r="P49" s="50" t="str">
        <f t="shared" si="0"/>
        <v/>
      </c>
      <c r="Q49" s="113"/>
      <c r="R49" s="26"/>
      <c r="S49" s="26"/>
      <c r="T49" s="26"/>
      <c r="U49" s="26"/>
      <c r="V49" s="26"/>
      <c r="W49" s="26"/>
      <c r="X49" s="26"/>
      <c r="Y49" s="24"/>
    </row>
    <row r="50" spans="1:25" s="25" customFormat="1" x14ac:dyDescent="0.3">
      <c r="A50" s="24">
        <v>40</v>
      </c>
      <c r="B50" s="24"/>
      <c r="C50" s="26"/>
      <c r="D50" s="105">
        <v>40</v>
      </c>
      <c r="E50" s="106" t="e">
        <f t="shared" si="1"/>
        <v>#VALUE!</v>
      </c>
      <c r="F50" s="107" t="str">
        <f t="shared" si="2"/>
        <v/>
      </c>
      <c r="G50" s="107" t="str">
        <f t="shared" si="3"/>
        <v/>
      </c>
      <c r="H50" s="107" t="str">
        <f t="shared" si="4"/>
        <v/>
      </c>
      <c r="I50" s="107" t="str">
        <f t="shared" si="5"/>
        <v/>
      </c>
      <c r="J50" s="107" t="str">
        <f t="shared" si="6"/>
        <v/>
      </c>
      <c r="K50" s="107" t="str">
        <f t="shared" si="7"/>
        <v/>
      </c>
      <c r="L50" s="107" t="str">
        <f t="shared" si="8"/>
        <v/>
      </c>
      <c r="M50" s="119"/>
      <c r="N50" s="119"/>
      <c r="O50" s="119"/>
      <c r="P50" s="50" t="str">
        <f t="shared" si="0"/>
        <v/>
      </c>
      <c r="Q50" s="113"/>
      <c r="R50" s="26"/>
      <c r="S50" s="26"/>
      <c r="T50" s="26"/>
      <c r="U50" s="26"/>
      <c r="V50" s="26"/>
      <c r="W50" s="26"/>
      <c r="X50" s="26"/>
      <c r="Y50" s="24"/>
    </row>
    <row r="51" spans="1:25" s="25" customFormat="1" x14ac:dyDescent="0.3">
      <c r="B51" s="24"/>
      <c r="C51" s="26"/>
      <c r="D51" s="94"/>
      <c r="E51" s="32"/>
      <c r="F51" s="40"/>
      <c r="G51" s="40"/>
      <c r="H51" s="40"/>
      <c r="I51" s="40"/>
      <c r="J51" s="40"/>
      <c r="K51" s="40"/>
      <c r="L51" s="40"/>
      <c r="M51" s="40"/>
      <c r="N51" s="40"/>
      <c r="O51" s="40"/>
      <c r="P51" s="40"/>
      <c r="Q51" s="113" t="e">
        <f>((A2_sample-A0_sample)-(A1_sample-A0_sample)^2/(A2_sample-A0_sample))-((A2_blank_ave-A0_blank_ave)-(A1_blank_ave-A0_blank_ave)^2/(A2_blank_ave-A0_blank_ave))</f>
        <v>#NAME?</v>
      </c>
      <c r="R51" s="26"/>
      <c r="S51" s="26"/>
      <c r="T51" s="26"/>
      <c r="U51" s="26"/>
      <c r="V51" s="26"/>
      <c r="W51" s="26"/>
      <c r="X51" s="26"/>
      <c r="Y51" s="24"/>
    </row>
    <row r="52" spans="1:25" s="25" customFormat="1" x14ac:dyDescent="0.3">
      <c r="B52" s="24"/>
      <c r="C52" s="26"/>
      <c r="D52" s="94"/>
      <c r="E52" s="32"/>
      <c r="F52" s="40"/>
      <c r="G52" s="40"/>
      <c r="H52" s="40"/>
      <c r="I52" s="40"/>
      <c r="J52" s="40"/>
      <c r="K52" s="40"/>
      <c r="L52" s="40"/>
      <c r="M52" s="40"/>
      <c r="N52" s="40"/>
      <c r="O52" s="40"/>
      <c r="P52" s="40"/>
      <c r="Q52" s="113" t="e">
        <f>((A2_sample-A0_sample)-(A1_sample-A0_sample)^2/(A2_sample-A0_sample))-((A2_blank_ave-A0_blank_ave)-(A1_blank_ave-A0_blank_ave)^2/(A2_blank_ave-A0_blank_ave))</f>
        <v>#NAME?</v>
      </c>
      <c r="R52" s="26"/>
      <c r="S52" s="26"/>
      <c r="T52" s="26"/>
      <c r="U52" s="26"/>
      <c r="V52" s="26"/>
      <c r="W52" s="26"/>
      <c r="X52" s="26"/>
      <c r="Y52" s="24"/>
    </row>
    <row r="53" spans="1:25" s="25" customFormat="1" x14ac:dyDescent="0.3">
      <c r="B53" s="24"/>
      <c r="C53" s="26"/>
      <c r="D53" s="94"/>
      <c r="E53" s="32"/>
      <c r="F53" s="40"/>
      <c r="G53" s="40"/>
      <c r="H53" s="40"/>
      <c r="I53" s="40"/>
      <c r="J53" s="40"/>
      <c r="K53" s="40"/>
      <c r="L53" s="40"/>
      <c r="M53" s="40"/>
      <c r="N53" s="40"/>
      <c r="O53" s="40"/>
      <c r="P53" s="40"/>
      <c r="Q53" s="113" t="e">
        <f>((A2_sample-A0_sample)-(A1_sample-A0_sample)^2/(A2_sample-A0_sample))-((A2_blank_ave-A0_blank_ave)-(A1_blank_ave-A0_blank_ave)^2/(A2_blank_ave-A0_blank_ave))</f>
        <v>#NAME?</v>
      </c>
      <c r="R53" s="26"/>
      <c r="S53" s="26"/>
      <c r="T53" s="26"/>
      <c r="U53" s="26"/>
      <c r="V53" s="26"/>
      <c r="W53" s="26"/>
      <c r="X53" s="26"/>
      <c r="Y53" s="24"/>
    </row>
    <row r="54" spans="1:25" s="25" customFormat="1" ht="18.2" customHeight="1" x14ac:dyDescent="0.3">
      <c r="B54" s="24"/>
      <c r="C54" s="26"/>
      <c r="D54" s="94"/>
      <c r="E54" s="32"/>
      <c r="F54" s="26"/>
      <c r="G54" s="26"/>
      <c r="H54" s="26"/>
      <c r="I54" s="26"/>
      <c r="J54" s="26"/>
      <c r="K54" s="26"/>
      <c r="L54" s="26"/>
      <c r="M54" s="26"/>
      <c r="N54" s="26"/>
      <c r="O54" s="26"/>
      <c r="P54" s="26"/>
      <c r="Q54" s="26"/>
      <c r="R54" s="26"/>
      <c r="S54" s="26"/>
      <c r="T54" s="26"/>
      <c r="U54" s="26"/>
      <c r="V54" s="26"/>
      <c r="W54" s="26"/>
      <c r="X54" s="26"/>
      <c r="Y54" s="24"/>
    </row>
    <row r="55" spans="1:25" s="25" customFormat="1" ht="399.95" customHeight="1" x14ac:dyDescent="0.3">
      <c r="B55" s="93"/>
      <c r="C55" s="93"/>
      <c r="D55" s="114"/>
      <c r="E55" s="115"/>
      <c r="F55" s="93"/>
      <c r="G55" s="93"/>
      <c r="H55" s="93"/>
      <c r="I55" s="93"/>
      <c r="J55" s="93"/>
      <c r="K55" s="93"/>
      <c r="L55" s="93"/>
      <c r="M55" s="93"/>
      <c r="N55" s="93"/>
      <c r="O55" s="93"/>
      <c r="P55" s="93"/>
      <c r="Q55" s="93"/>
      <c r="R55" s="93"/>
      <c r="S55" s="93"/>
      <c r="T55" s="93"/>
      <c r="U55" s="93"/>
      <c r="V55" s="93"/>
      <c r="W55" s="93"/>
      <c r="X55" s="93"/>
      <c r="Y55" s="93"/>
    </row>
  </sheetData>
  <sheetProtection password="8E71" sheet="1" objects="1" scenarios="1"/>
  <mergeCells count="2">
    <mergeCell ref="F9:J9"/>
    <mergeCell ref="M9:P9"/>
  </mergeCells>
  <phoneticPr fontId="0" type="noConversion"/>
  <dataValidations count="3">
    <dataValidation allowBlank="1" sqref="W11:W50 X1:IV50 W1:W6 W8:W9 S11:S50 T1:V50 S1:S9 Q1:R50 B1:F50 A1:A9 G1:L8 N1:P8 M1:M10 N10:P10 A51:XFD65536 G10:L50 A11:A50"/>
    <dataValidation type="list" allowBlank="1" sqref="S10">
      <formula1>$A$10:$A$50</formula1>
    </dataValidation>
    <dataValidation type="decimal" allowBlank="1" showErrorMessage="1" error="Enter numeric values" sqref="M11:O50">
      <formula1>0</formula1>
      <formula2>10000</formula2>
    </dataValidation>
  </dataValidations>
  <pageMargins left="0.59055118110236227" right="0.59055118110236227" top="0.59055118110236227" bottom="0.59055118110236227" header="0.51181102362204722" footer="0.51181102362204722"/>
  <pageSetup paperSize="9" scale="82" orientation="landscape" horizontalDpi="360" verticalDpi="360" r:id="rId1"/>
  <headerFooter alignWithMargins="0">
    <oddFooter>&amp;LPrinted on &amp;D, Page &amp;P of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63</vt:i4>
      </vt:variant>
    </vt:vector>
  </HeadingPairs>
  <TitlesOfParts>
    <vt:vector size="68" baseType="lpstr">
      <vt:lpstr>Instructions</vt:lpstr>
      <vt:lpstr>MegaCalc (single)</vt:lpstr>
      <vt:lpstr>MegaCalc (Total</vt:lpstr>
      <vt:lpstr>MegaCalc (Sequential)</vt:lpstr>
      <vt:lpstr>Creep Calculation</vt:lpstr>
      <vt:lpstr>'MegaCalc (Sequential)'!A1_blank_1</vt:lpstr>
      <vt:lpstr>'MegaCalc (Total'!A1_blank_1</vt:lpstr>
      <vt:lpstr>A1_blank_1</vt:lpstr>
      <vt:lpstr>'MegaCalc (Sequential)'!A1_blank_2</vt:lpstr>
      <vt:lpstr>'MegaCalc (Total'!A1_blank_2</vt:lpstr>
      <vt:lpstr>A1_blank_2</vt:lpstr>
      <vt:lpstr>'Creep Calculation'!A1_blank_ave</vt:lpstr>
      <vt:lpstr>'MegaCalc (Sequential)'!A1_blank_ave</vt:lpstr>
      <vt:lpstr>'MegaCalc (Total'!A1_blank_ave</vt:lpstr>
      <vt:lpstr>A1_blank_ave</vt:lpstr>
      <vt:lpstr>'Creep Calculation'!A1_sample</vt:lpstr>
      <vt:lpstr>'MegaCalc (Sequential)'!A1_sample</vt:lpstr>
      <vt:lpstr>'MegaCalc (Total'!A1_sample</vt:lpstr>
      <vt:lpstr>A1_sample</vt:lpstr>
      <vt:lpstr>'MegaCalc (Sequential)'!A2_blank_1</vt:lpstr>
      <vt:lpstr>'MegaCalc (Total'!A2_blank_1</vt:lpstr>
      <vt:lpstr>A2_blank_1</vt:lpstr>
      <vt:lpstr>'MegaCalc (Sequential)'!A2_blank_2</vt:lpstr>
      <vt:lpstr>'MegaCalc (Total'!A2_blank_2</vt:lpstr>
      <vt:lpstr>A2_blank_2</vt:lpstr>
      <vt:lpstr>'Creep Calculation'!A2_blank_ave</vt:lpstr>
      <vt:lpstr>'MegaCalc (Sequential)'!A2_blank_ave</vt:lpstr>
      <vt:lpstr>'MegaCalc (Total'!A2_blank_ave</vt:lpstr>
      <vt:lpstr>A2_blank_ave</vt:lpstr>
      <vt:lpstr>'Creep Calculation'!A2_sample</vt:lpstr>
      <vt:lpstr>'MegaCalc (Sequential)'!A2_sample</vt:lpstr>
      <vt:lpstr>'MegaCalc (Total'!A2_sample</vt:lpstr>
      <vt:lpstr>A2_sample</vt:lpstr>
      <vt:lpstr>A3_blank_1</vt:lpstr>
      <vt:lpstr>A3_blank_2</vt:lpstr>
      <vt:lpstr>A3_blank_ave</vt:lpstr>
      <vt:lpstr>'MegaCalc (Sequential)'!Change_absorbance</vt:lpstr>
      <vt:lpstr>'MegaCalc (Total'!Change_absorbance</vt:lpstr>
      <vt:lpstr>Change_absorbance</vt:lpstr>
      <vt:lpstr>'MegaCalc (Sequential)'!Concentration_gg</vt:lpstr>
      <vt:lpstr>'MegaCalc (Total'!Concentration_gg</vt:lpstr>
      <vt:lpstr>Concentration_gg</vt:lpstr>
      <vt:lpstr>'MegaCalc (Sequential)'!Concentration_gL</vt:lpstr>
      <vt:lpstr>'MegaCalc (Total'!Concentration_gL</vt:lpstr>
      <vt:lpstr>Concentration_gL</vt:lpstr>
      <vt:lpstr>Contact_us</vt:lpstr>
      <vt:lpstr>Creep_calculation</vt:lpstr>
      <vt:lpstr>'MegaCalc (Sequential)'!Dilution</vt:lpstr>
      <vt:lpstr>'MegaCalc (Total'!Dilution</vt:lpstr>
      <vt:lpstr>Dilution</vt:lpstr>
      <vt:lpstr>Instructions</vt:lpstr>
      <vt:lpstr>'Creep Calculation'!Print_Area</vt:lpstr>
      <vt:lpstr>Instructions!Print_Area</vt:lpstr>
      <vt:lpstr>'MegaCalc (Sequential)'!Print_Area</vt:lpstr>
      <vt:lpstr>'MegaCalc (single)'!Print_Area</vt:lpstr>
      <vt:lpstr>'MegaCalc (Total'!Print_Area</vt:lpstr>
      <vt:lpstr>'MegaCalc (Sequential)'!Print_Titles</vt:lpstr>
      <vt:lpstr>'MegaCalc (single)'!Print_Titles</vt:lpstr>
      <vt:lpstr>'MegaCalc (Total'!Print_Titles</vt:lpstr>
      <vt:lpstr>'MegaCalc (Sequential)'!Sample_con_gL</vt:lpstr>
      <vt:lpstr>'MegaCalc (Total'!Sample_con_gL</vt:lpstr>
      <vt:lpstr>Sample_con_gL</vt:lpstr>
      <vt:lpstr>'MegaCalc (Sequential)'!Sample_volume</vt:lpstr>
      <vt:lpstr>'MegaCalc (Total'!Sample_volume</vt:lpstr>
      <vt:lpstr>Sample_volume</vt:lpstr>
      <vt:lpstr>'MegaCalc (Sequential)'!use_mega_calculator</vt:lpstr>
      <vt:lpstr>'MegaCalc (Total'!use_mega_calculator</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2005-03-06T17:30:07Z</cp:lastPrinted>
  <dcterms:created xsi:type="dcterms:W3CDTF">2004-10-05T18:50:23Z</dcterms:created>
  <dcterms:modified xsi:type="dcterms:W3CDTF">2019-09-11T14:52:11Z</dcterms:modified>
</cp:coreProperties>
</file>