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929"/>
  <workbookPr autoCompressPictures="0"/>
  <mc:AlternateContent xmlns:mc="http://schemas.openxmlformats.org/markup-compatibility/2006">
    <mc:Choice Requires="x15">
      <x15ac:absPath xmlns:x15ac="http://schemas.microsoft.com/office/spreadsheetml/2010/11/ac" url="U:\MegaCalc - New header\K-DSTRS\"/>
    </mc:Choice>
  </mc:AlternateContent>
  <xr:revisionPtr revIDLastSave="0" documentId="13_ncr:48009_{8DCBB81C-3020-40C1-8976-52007AB0BDE2}" xr6:coauthVersionLast="44" xr6:coauthVersionMax="44" xr10:uidLastSave="{00000000-0000-0000-0000-000000000000}"/>
  <workbookProtection workbookPassword="8E71" lockStructure="1"/>
  <bookViews>
    <workbookView xWindow="-120" yWindow="-120" windowWidth="29040" windowHeight="15840" activeTab="1"/>
  </bookViews>
  <sheets>
    <sheet name="Instructions" sheetId="6" r:id="rId1"/>
    <sheet name="MegaCalc" sheetId="1" r:id="rId2"/>
  </sheets>
  <definedNames>
    <definedName name="Absorbance">MegaCalc!$L$16:$L$115</definedName>
    <definedName name="Contact_us">Instructions!$D$48</definedName>
    <definedName name="dilution">MegaCalc!#REF!</definedName>
    <definedName name="Extract_vol">MegaCalc!$H$16:$H$115</definedName>
    <definedName name="Factor">MegaCalc!$E$11</definedName>
    <definedName name="Instructions">Instructions!$A$2</definedName>
    <definedName name="Moisture">MegaCalc!$O$16:$O$115</definedName>
    <definedName name="_xlnm.Print_Area" localSheetId="0">Instructions!$B$2:$P$51</definedName>
    <definedName name="_xlnm.Print_Area" localSheetId="1">MegaCalc!$B$2:$R$117</definedName>
    <definedName name="_xlnm.Print_Titles" localSheetId="1">MegaCalc!$14:$15</definedName>
    <definedName name="Replicate_1">MegaCalc!$E$9</definedName>
    <definedName name="Replicate_2">MegaCalc!$F$9</definedName>
    <definedName name="Replicate_3">MegaCalc!$G$9</definedName>
    <definedName name="Replicate_4">MegaCalc!$H$9</definedName>
    <definedName name="Replicate_ave">MegaCalc!$I$9</definedName>
    <definedName name="Sample_1">MegaCalc!$I$16:$I$115</definedName>
    <definedName name="Sample_2">MegaCalc!$J$16:$J$115</definedName>
    <definedName name="Sample_ave">MegaCalc!$K$16:$K$115</definedName>
    <definedName name="Sample_weight">MegaCalc!$F$16:$F$115</definedName>
    <definedName name="Starch_g_100g">MegaCalc!$M$16:$M$115</definedName>
    <definedName name="Starch_g_100g_dwb">MegaCalc!$P$16:$P$115</definedName>
    <definedName name="use_mega_calculator">MegaCalc!$A$2</definedName>
  </definedNames>
  <calcPr calcId="181029" fullCalcOnLoad="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64" i="1" l="1"/>
  <c r="K64" i="1"/>
  <c r="L63" i="1"/>
  <c r="K63" i="1"/>
  <c r="L62" i="1"/>
  <c r="K62" i="1"/>
  <c r="L61" i="1"/>
  <c r="K61" i="1"/>
  <c r="L59" i="1"/>
  <c r="K59" i="1"/>
  <c r="L58" i="1"/>
  <c r="K58" i="1"/>
  <c r="L57" i="1"/>
  <c r="K57" i="1"/>
  <c r="L56" i="1"/>
  <c r="K56" i="1"/>
  <c r="L54" i="1"/>
  <c r="K54" i="1"/>
  <c r="L53" i="1"/>
  <c r="K53" i="1"/>
  <c r="L52" i="1"/>
  <c r="K52" i="1"/>
  <c r="L51" i="1"/>
  <c r="K51" i="1"/>
  <c r="L49" i="1"/>
  <c r="K49" i="1"/>
  <c r="L48" i="1"/>
  <c r="M48" i="1" s="1"/>
  <c r="K48" i="1"/>
  <c r="L47" i="1"/>
  <c r="K47" i="1"/>
  <c r="L46" i="1"/>
  <c r="K46" i="1"/>
  <c r="L44" i="1"/>
  <c r="K44" i="1"/>
  <c r="L43" i="1"/>
  <c r="K43" i="1"/>
  <c r="L42" i="1"/>
  <c r="K42" i="1"/>
  <c r="L41" i="1"/>
  <c r="K41" i="1"/>
  <c r="L39" i="1"/>
  <c r="K39" i="1"/>
  <c r="L38" i="1"/>
  <c r="K38" i="1"/>
  <c r="L37" i="1"/>
  <c r="K37" i="1"/>
  <c r="L36" i="1"/>
  <c r="K36" i="1"/>
  <c r="L94" i="1"/>
  <c r="K94" i="1"/>
  <c r="L93" i="1"/>
  <c r="K93" i="1"/>
  <c r="L92" i="1"/>
  <c r="K92" i="1"/>
  <c r="L91" i="1"/>
  <c r="K91" i="1"/>
  <c r="L89" i="1"/>
  <c r="K89" i="1"/>
  <c r="L88" i="1"/>
  <c r="K88" i="1"/>
  <c r="L87" i="1"/>
  <c r="K87" i="1"/>
  <c r="L86" i="1"/>
  <c r="K86" i="1"/>
  <c r="L84" i="1"/>
  <c r="K84" i="1"/>
  <c r="L83" i="1"/>
  <c r="K83" i="1"/>
  <c r="L82" i="1"/>
  <c r="K82" i="1"/>
  <c r="L81" i="1"/>
  <c r="K81" i="1"/>
  <c r="L79" i="1"/>
  <c r="K79" i="1"/>
  <c r="L78" i="1"/>
  <c r="K78" i="1"/>
  <c r="L77" i="1"/>
  <c r="K77" i="1"/>
  <c r="L76" i="1"/>
  <c r="K76" i="1"/>
  <c r="L74" i="1"/>
  <c r="K74" i="1"/>
  <c r="L73" i="1"/>
  <c r="K73" i="1"/>
  <c r="L72" i="1"/>
  <c r="K72" i="1"/>
  <c r="L71" i="1"/>
  <c r="K71" i="1"/>
  <c r="L69" i="1"/>
  <c r="K69" i="1"/>
  <c r="L68" i="1"/>
  <c r="K68" i="1"/>
  <c r="L67" i="1"/>
  <c r="K67" i="1"/>
  <c r="L66" i="1"/>
  <c r="K66" i="1"/>
  <c r="K106" i="1"/>
  <c r="L106" i="1"/>
  <c r="K107" i="1"/>
  <c r="L107" i="1"/>
  <c r="K108" i="1"/>
  <c r="L108" i="1"/>
  <c r="K109" i="1"/>
  <c r="L109" i="1"/>
  <c r="K111" i="1"/>
  <c r="L111" i="1"/>
  <c r="K112" i="1"/>
  <c r="L112" i="1"/>
  <c r="K113" i="1"/>
  <c r="L113" i="1"/>
  <c r="K114" i="1"/>
  <c r="L114" i="1"/>
  <c r="K96" i="1"/>
  <c r="L96" i="1"/>
  <c r="K97" i="1"/>
  <c r="L97" i="1"/>
  <c r="K98" i="1"/>
  <c r="L98" i="1"/>
  <c r="K99" i="1"/>
  <c r="L99" i="1"/>
  <c r="K101" i="1"/>
  <c r="L101" i="1"/>
  <c r="K102" i="1"/>
  <c r="L102" i="1"/>
  <c r="K103" i="1"/>
  <c r="L103" i="1"/>
  <c r="K104" i="1"/>
  <c r="L104" i="1"/>
  <c r="K21" i="1"/>
  <c r="L21" i="1"/>
  <c r="K22" i="1"/>
  <c r="L22" i="1"/>
  <c r="K23" i="1"/>
  <c r="L23" i="1"/>
  <c r="K24" i="1"/>
  <c r="L24" i="1"/>
  <c r="K26" i="1"/>
  <c r="L26" i="1"/>
  <c r="K27" i="1"/>
  <c r="L27" i="1"/>
  <c r="K28" i="1"/>
  <c r="L28" i="1"/>
  <c r="K29" i="1"/>
  <c r="L29" i="1"/>
  <c r="K31" i="1"/>
  <c r="L31" i="1"/>
  <c r="K32" i="1"/>
  <c r="L32" i="1"/>
  <c r="K33" i="1"/>
  <c r="L33" i="1"/>
  <c r="K34" i="1"/>
  <c r="L34" i="1"/>
  <c r="K17" i="1"/>
  <c r="L17" i="1"/>
  <c r="K16" i="1"/>
  <c r="L16" i="1"/>
  <c r="K19" i="1"/>
  <c r="L19" i="1"/>
  <c r="K18" i="1"/>
  <c r="L18" i="1"/>
  <c r="I9" i="1"/>
  <c r="E11" i="1"/>
  <c r="M68" i="1"/>
  <c r="M83" i="1"/>
  <c r="M61" i="1"/>
  <c r="M106" i="1"/>
  <c r="M89" i="1"/>
  <c r="N89" i="1" s="1"/>
  <c r="P83" i="1"/>
  <c r="P89" i="1"/>
  <c r="Q89" i="1" s="1"/>
  <c r="N61" i="1"/>
  <c r="N68" i="1"/>
  <c r="M50" i="1" l="1"/>
  <c r="N50" i="1" s="1"/>
  <c r="N48" i="1"/>
  <c r="P48" i="1"/>
  <c r="N83" i="1"/>
  <c r="Q83" i="1"/>
  <c r="P61" i="1"/>
  <c r="Q61" i="1" s="1"/>
  <c r="M62" i="1"/>
  <c r="M70" i="1"/>
  <c r="N70" i="1" s="1"/>
  <c r="P68" i="1"/>
  <c r="M107" i="1"/>
  <c r="N106" i="1"/>
  <c r="P106" i="1"/>
  <c r="Q106" i="1" s="1"/>
  <c r="M24" i="1"/>
  <c r="M104" i="1"/>
  <c r="M66" i="1"/>
  <c r="M78" i="1"/>
  <c r="M86" i="1"/>
  <c r="M38" i="1"/>
  <c r="M51" i="1"/>
  <c r="M63" i="1"/>
  <c r="M31" i="1"/>
  <c r="M26" i="1"/>
  <c r="M111" i="1"/>
  <c r="M79" i="1"/>
  <c r="M39" i="1"/>
  <c r="M54" i="1"/>
  <c r="M29" i="1"/>
  <c r="M18" i="1"/>
  <c r="M99" i="1"/>
  <c r="M73" i="1"/>
  <c r="M81" i="1"/>
  <c r="M93" i="1"/>
  <c r="M41" i="1"/>
  <c r="M46" i="1"/>
  <c r="M58" i="1"/>
  <c r="M19" i="1"/>
  <c r="M23" i="1"/>
  <c r="M103" i="1"/>
  <c r="M96" i="1"/>
  <c r="M108" i="1"/>
  <c r="M84" i="1"/>
  <c r="M44" i="1"/>
  <c r="M59" i="1"/>
  <c r="M34" i="1"/>
  <c r="M114" i="1"/>
  <c r="M76" i="1"/>
  <c r="M88" i="1"/>
  <c r="M53" i="1"/>
  <c r="M33" i="1"/>
  <c r="M69" i="1"/>
  <c r="M16" i="1"/>
  <c r="M109" i="1"/>
  <c r="M91" i="1"/>
  <c r="M43" i="1"/>
  <c r="M56" i="1"/>
  <c r="M21" i="1"/>
  <c r="M113" i="1"/>
  <c r="M74" i="1"/>
  <c r="M49" i="1"/>
  <c r="M71" i="1"/>
  <c r="M98" i="1"/>
  <c r="M94" i="1"/>
  <c r="M28" i="1"/>
  <c r="M64" i="1"/>
  <c r="M101" i="1"/>
  <c r="M36" i="1"/>
  <c r="M100" i="1" l="1"/>
  <c r="N100" i="1" s="1"/>
  <c r="P98" i="1"/>
  <c r="N98" i="1"/>
  <c r="P113" i="1"/>
  <c r="M115" i="1"/>
  <c r="N115" i="1" s="1"/>
  <c r="N113" i="1"/>
  <c r="P114" i="1"/>
  <c r="Q114" i="1" s="1"/>
  <c r="N114" i="1"/>
  <c r="M25" i="1"/>
  <c r="N25" i="1" s="1"/>
  <c r="N23" i="1"/>
  <c r="P23" i="1"/>
  <c r="M42" i="1"/>
  <c r="N41" i="1"/>
  <c r="P41" i="1"/>
  <c r="Q41" i="1" s="1"/>
  <c r="P39" i="1"/>
  <c r="Q39" i="1" s="1"/>
  <c r="N39" i="1"/>
  <c r="P24" i="1"/>
  <c r="Q24" i="1" s="1"/>
  <c r="N24" i="1"/>
  <c r="M72" i="1"/>
  <c r="N71" i="1"/>
  <c r="P71" i="1"/>
  <c r="Q71" i="1" s="1"/>
  <c r="P109" i="1"/>
  <c r="Q109" i="1" s="1"/>
  <c r="N109" i="1"/>
  <c r="P34" i="1"/>
  <c r="Q34" i="1" s="1"/>
  <c r="N34" i="1"/>
  <c r="P19" i="1"/>
  <c r="Q19" i="1" s="1"/>
  <c r="N19" i="1"/>
  <c r="N18" i="1"/>
  <c r="P18" i="1"/>
  <c r="M20" i="1"/>
  <c r="N20" i="1" s="1"/>
  <c r="M65" i="1"/>
  <c r="N65" i="1" s="1"/>
  <c r="P63" i="1"/>
  <c r="N63" i="1"/>
  <c r="N49" i="1"/>
  <c r="P49" i="1"/>
  <c r="Q49" i="1" s="1"/>
  <c r="P36" i="1"/>
  <c r="Q36" i="1" s="1"/>
  <c r="M37" i="1"/>
  <c r="N36" i="1"/>
  <c r="P94" i="1"/>
  <c r="Q94" i="1" s="1"/>
  <c r="N94" i="1"/>
  <c r="N74" i="1"/>
  <c r="P74" i="1"/>
  <c r="Q74" i="1" s="1"/>
  <c r="M45" i="1"/>
  <c r="N45" i="1" s="1"/>
  <c r="N43" i="1"/>
  <c r="P43" i="1"/>
  <c r="N69" i="1"/>
  <c r="P69" i="1"/>
  <c r="Q69" i="1" s="1"/>
  <c r="M77" i="1"/>
  <c r="N76" i="1"/>
  <c r="P76" i="1"/>
  <c r="Q76" i="1" s="1"/>
  <c r="N44" i="1"/>
  <c r="P44" i="1"/>
  <c r="Q44" i="1" s="1"/>
  <c r="P103" i="1"/>
  <c r="N103" i="1"/>
  <c r="M105" i="1"/>
  <c r="N105" i="1" s="1"/>
  <c r="M47" i="1"/>
  <c r="P46" i="1"/>
  <c r="Q46" i="1" s="1"/>
  <c r="N46" i="1"/>
  <c r="M75" i="1"/>
  <c r="N75" i="1" s="1"/>
  <c r="P73" i="1"/>
  <c r="N73" i="1"/>
  <c r="N54" i="1"/>
  <c r="P54" i="1"/>
  <c r="Q54" i="1" s="1"/>
  <c r="M27" i="1"/>
  <c r="P26" i="1"/>
  <c r="Q26" i="1" s="1"/>
  <c r="N26" i="1"/>
  <c r="M26" i="6"/>
  <c r="O26" i="6"/>
  <c r="N38" i="1"/>
  <c r="M40" i="1"/>
  <c r="N40" i="1" s="1"/>
  <c r="P38" i="1"/>
  <c r="N104" i="1"/>
  <c r="P104" i="1"/>
  <c r="Q104" i="1" s="1"/>
  <c r="P107" i="1"/>
  <c r="Q107" i="1" s="1"/>
  <c r="N107" i="1"/>
  <c r="P50" i="1"/>
  <c r="Q50" i="1" s="1"/>
  <c r="Q48" i="1"/>
  <c r="M32" i="1"/>
  <c r="N31" i="1"/>
  <c r="P31" i="1"/>
  <c r="Q31" i="1" s="1"/>
  <c r="N101" i="1"/>
  <c r="P101" i="1"/>
  <c r="Q101" i="1" s="1"/>
  <c r="M102" i="1"/>
  <c r="M92" i="1"/>
  <c r="N91" i="1"/>
  <c r="P91" i="1"/>
  <c r="Q91" i="1" s="1"/>
  <c r="N33" i="1"/>
  <c r="M35" i="1"/>
  <c r="N35" i="1" s="1"/>
  <c r="P33" i="1"/>
  <c r="P84" i="1"/>
  <c r="N84" i="1"/>
  <c r="N99" i="1"/>
  <c r="P99" i="1"/>
  <c r="Q99" i="1" s="1"/>
  <c r="M87" i="1"/>
  <c r="P86" i="1"/>
  <c r="Q86" i="1" s="1"/>
  <c r="N86" i="1"/>
  <c r="P70" i="1"/>
  <c r="Q70" i="1" s="1"/>
  <c r="Q68" i="1"/>
  <c r="N64" i="1"/>
  <c r="P64" i="1"/>
  <c r="Q64" i="1" s="1"/>
  <c r="M22" i="1"/>
  <c r="N21" i="1"/>
  <c r="P21" i="1"/>
  <c r="Q21" i="1" s="1"/>
  <c r="M55" i="1"/>
  <c r="N55" i="1" s="1"/>
  <c r="N53" i="1"/>
  <c r="P53" i="1"/>
  <c r="P108" i="1"/>
  <c r="M110" i="1"/>
  <c r="N110" i="1" s="1"/>
  <c r="N108" i="1"/>
  <c r="M95" i="1"/>
  <c r="N95" i="1" s="1"/>
  <c r="P93" i="1"/>
  <c r="N93" i="1"/>
  <c r="P79" i="1"/>
  <c r="Q79" i="1" s="1"/>
  <c r="N79" i="1"/>
  <c r="M80" i="1"/>
  <c r="N80" i="1" s="1"/>
  <c r="P78" i="1"/>
  <c r="N78" i="1"/>
  <c r="P28" i="1"/>
  <c r="M28" i="6"/>
  <c r="M30" i="1"/>
  <c r="N28" i="1"/>
  <c r="M57" i="1"/>
  <c r="P56" i="1"/>
  <c r="Q56" i="1" s="1"/>
  <c r="N56" i="1"/>
  <c r="M17" i="1"/>
  <c r="N16" i="1"/>
  <c r="P16" i="1"/>
  <c r="Q16" i="1" s="1"/>
  <c r="M90" i="1"/>
  <c r="N90" i="1" s="1"/>
  <c r="N88" i="1"/>
  <c r="P88" i="1"/>
  <c r="P59" i="1"/>
  <c r="Q59" i="1" s="1"/>
  <c r="N59" i="1"/>
  <c r="N96" i="1"/>
  <c r="M97" i="1"/>
  <c r="P96" i="1"/>
  <c r="Q96" i="1" s="1"/>
  <c r="N58" i="1"/>
  <c r="M60" i="1"/>
  <c r="N60" i="1" s="1"/>
  <c r="P58" i="1"/>
  <c r="P81" i="1"/>
  <c r="Q81" i="1" s="1"/>
  <c r="M82" i="1"/>
  <c r="N81" i="1"/>
  <c r="P29" i="1"/>
  <c r="Q29" i="1" s="1"/>
  <c r="N29" i="1"/>
  <c r="M29" i="6"/>
  <c r="M112" i="1"/>
  <c r="N111" i="1"/>
  <c r="P111" i="1"/>
  <c r="Q111" i="1" s="1"/>
  <c r="M52" i="1"/>
  <c r="P51" i="1"/>
  <c r="Q51" i="1" s="1"/>
  <c r="N51" i="1"/>
  <c r="M67" i="1"/>
  <c r="N66" i="1"/>
  <c r="P66" i="1"/>
  <c r="Q66" i="1" s="1"/>
  <c r="N62" i="1"/>
  <c r="P62" i="1"/>
  <c r="Q62" i="1" s="1"/>
  <c r="M85" i="1"/>
  <c r="N85" i="1" s="1"/>
  <c r="P80" i="1" l="1"/>
  <c r="Q80" i="1" s="1"/>
  <c r="Q78" i="1"/>
  <c r="P27" i="1"/>
  <c r="Q27" i="1" s="1"/>
  <c r="N27" i="1"/>
  <c r="M27" i="6"/>
  <c r="N77" i="1"/>
  <c r="P77" i="1"/>
  <c r="Q77" i="1" s="1"/>
  <c r="Q63" i="1"/>
  <c r="P65" i="1"/>
  <c r="Q65" i="1" s="1"/>
  <c r="P112" i="1"/>
  <c r="Q112" i="1" s="1"/>
  <c r="N112" i="1"/>
  <c r="Q58" i="1"/>
  <c r="P60" i="1"/>
  <c r="Q60" i="1" s="1"/>
  <c r="N97" i="1"/>
  <c r="P97" i="1"/>
  <c r="Q97" i="1" s="1"/>
  <c r="Q88" i="1"/>
  <c r="P90" i="1"/>
  <c r="Q90" i="1" s="1"/>
  <c r="N57" i="1"/>
  <c r="P57" i="1"/>
  <c r="Q57" i="1" s="1"/>
  <c r="P30" i="1"/>
  <c r="Q30" i="1" s="1"/>
  <c r="Q28" i="1"/>
  <c r="Q93" i="1"/>
  <c r="P95" i="1"/>
  <c r="Q95" i="1" s="1"/>
  <c r="Q108" i="1"/>
  <c r="P110" i="1"/>
  <c r="Q110" i="1" s="1"/>
  <c r="P102" i="1"/>
  <c r="Q102" i="1" s="1"/>
  <c r="N102" i="1"/>
  <c r="P40" i="1"/>
  <c r="Q40" i="1" s="1"/>
  <c r="Q38" i="1"/>
  <c r="N72" i="1"/>
  <c r="P72" i="1"/>
  <c r="Q72" i="1" s="1"/>
  <c r="P25" i="1"/>
  <c r="Q25" i="1" s="1"/>
  <c r="Q23" i="1"/>
  <c r="Q73" i="1"/>
  <c r="P75" i="1"/>
  <c r="Q75" i="1" s="1"/>
  <c r="N42" i="1"/>
  <c r="P42" i="1"/>
  <c r="Q42" i="1" s="1"/>
  <c r="P52" i="1"/>
  <c r="Q52" i="1" s="1"/>
  <c r="N52" i="1"/>
  <c r="P17" i="1"/>
  <c r="Q17" i="1" s="1"/>
  <c r="N17" i="1"/>
  <c r="O28" i="6"/>
  <c r="P55" i="1"/>
  <c r="Q55" i="1" s="1"/>
  <c r="Q53" i="1"/>
  <c r="N87" i="1"/>
  <c r="P87" i="1"/>
  <c r="Q87" i="1" s="1"/>
  <c r="Q84" i="1"/>
  <c r="P85" i="1"/>
  <c r="Q85" i="1" s="1"/>
  <c r="P32" i="1"/>
  <c r="Q32" i="1" s="1"/>
  <c r="N32" i="1"/>
  <c r="Q98" i="1"/>
  <c r="P100" i="1"/>
  <c r="Q100" i="1" s="1"/>
  <c r="P92" i="1"/>
  <c r="Q92" i="1" s="1"/>
  <c r="N92" i="1"/>
  <c r="P47" i="1"/>
  <c r="Q47" i="1" s="1"/>
  <c r="N47" i="1"/>
  <c r="Q113" i="1"/>
  <c r="P115" i="1"/>
  <c r="Q115" i="1" s="1"/>
  <c r="P67" i="1"/>
  <c r="Q67" i="1" s="1"/>
  <c r="N67" i="1"/>
  <c r="O29" i="6"/>
  <c r="N82" i="1"/>
  <c r="P82" i="1"/>
  <c r="Q82" i="1" s="1"/>
  <c r="O30" i="6"/>
  <c r="N30" i="1"/>
  <c r="M30" i="6"/>
  <c r="N22" i="1"/>
  <c r="P22" i="1"/>
  <c r="Q22" i="1" s="1"/>
  <c r="Q33" i="1"/>
  <c r="P35" i="1"/>
  <c r="Q35" i="1" s="1"/>
  <c r="Q103" i="1"/>
  <c r="P105" i="1"/>
  <c r="Q105" i="1" s="1"/>
  <c r="Q43" i="1"/>
  <c r="P45" i="1"/>
  <c r="Q45" i="1" s="1"/>
  <c r="P37" i="1"/>
  <c r="Q37" i="1" s="1"/>
  <c r="N37" i="1"/>
  <c r="Q18" i="1"/>
  <c r="P20" i="1"/>
  <c r="Q20" i="1" s="1"/>
  <c r="O27" i="6" l="1"/>
</calcChain>
</file>

<file path=xl/sharedStrings.xml><?xml version="1.0" encoding="utf-8"?>
<sst xmlns="http://schemas.openxmlformats.org/spreadsheetml/2006/main" count="168" uniqueCount="54">
  <si>
    <t>Sample identifier</t>
  </si>
  <si>
    <t>If you have specific questions, please contact us directly:</t>
  </si>
  <si>
    <t>General Information:</t>
  </si>
  <si>
    <t>info@megazyme.com</t>
  </si>
  <si>
    <t>Contact Us</t>
  </si>
  <si>
    <t xml:space="preserve">Further Support </t>
  </si>
  <si>
    <t>To obtain further information about the specific test, or indeed any of the Megazyme products, please consult our web site.</t>
  </si>
  <si>
    <t>www.megazyme.com</t>
  </si>
  <si>
    <t>Technical Support:</t>
  </si>
  <si>
    <t>Customer Support and Sales Information:</t>
  </si>
  <si>
    <t>Sample details</t>
  </si>
  <si>
    <r>
      <t>Welcome to Megazyme</t>
    </r>
    <r>
      <rPr>
        <sz val="12"/>
        <rFont val="Gill Sans MT"/>
        <family val="2"/>
      </rPr>
      <t xml:space="preserve"> </t>
    </r>
  </si>
  <si>
    <r>
      <t>Instructions for Use of Mega-Calc</t>
    </r>
    <r>
      <rPr>
        <vertAlign val="superscript"/>
        <sz val="12"/>
        <rFont val="Gill Sans MT"/>
        <family val="2"/>
      </rPr>
      <t>TM</t>
    </r>
  </si>
  <si>
    <t xml:space="preserve"> </t>
  </si>
  <si>
    <r>
      <t xml:space="preserve">On the </t>
    </r>
    <r>
      <rPr>
        <b/>
        <sz val="11"/>
        <color indexed="17"/>
        <rFont val="Times New Roman"/>
        <family val="1"/>
      </rPr>
      <t>Mega-Calc</t>
    </r>
    <r>
      <rPr>
        <vertAlign val="superscript"/>
        <sz val="11"/>
        <rFont val="Gill Sans MT"/>
        <family val="2"/>
      </rPr>
      <t>TM</t>
    </r>
    <r>
      <rPr>
        <sz val="11"/>
        <rFont val="Gill Sans MT"/>
        <family val="2"/>
      </rPr>
      <t xml:space="preserve"> page, fill in the orange boxes and it will provide automatic results in the white boxes.</t>
    </r>
  </si>
  <si>
    <t>To zoom up or down, ensure the Standard tool bar is showing (View &gt; Toolbars) &amp; select a value from the Zoom drop-down list.</t>
  </si>
  <si>
    <t>Replicate 1</t>
  </si>
  <si>
    <t>Replicate 2</t>
  </si>
  <si>
    <t>Replicate 3</t>
  </si>
  <si>
    <t>Replicate 4</t>
  </si>
  <si>
    <t>Sample</t>
  </si>
  <si>
    <t>Absorbance values</t>
  </si>
  <si>
    <t>Average Abs</t>
  </si>
  <si>
    <t>Average sample</t>
  </si>
  <si>
    <t>100 micrograms of D-glucose]</t>
  </si>
  <si>
    <t>Resistant Starch (g/100 g) 
"as is"</t>
  </si>
  <si>
    <t>Absorbance values for 100 micrograms of D-glucose standard</t>
  </si>
  <si>
    <t>Factor [=100 (micrograms of D-glucose)/Absorbance for 100 micrograms of D-glucose]</t>
  </si>
  <si>
    <t xml:space="preserve">Factor [=100 (micrograms of D-glucose)/Absorbance for </t>
  </si>
  <si>
    <t>Resistant Starch (g/100 g) 
"dwb"</t>
  </si>
  <si>
    <t>Rep. 1</t>
  </si>
  <si>
    <t>Rep. 2</t>
  </si>
  <si>
    <t>Rep. 3</t>
  </si>
  <si>
    <t>Rep. 4</t>
  </si>
  <si>
    <t>Megazyme Knowledge Base</t>
  </si>
  <si>
    <t>Customer Support</t>
  </si>
  <si>
    <t>RDS</t>
  </si>
  <si>
    <t>SDS</t>
  </si>
  <si>
    <t>TDS</t>
  </si>
  <si>
    <t>RS</t>
  </si>
  <si>
    <r>
      <rPr>
        <b/>
        <sz val="10"/>
        <rFont val="Symbol"/>
        <family val="1"/>
        <charset val="2"/>
      </rPr>
      <t>D</t>
    </r>
    <r>
      <rPr>
        <b/>
        <sz val="10"/>
        <rFont val="Gill Sans MT"/>
        <family val="2"/>
      </rPr>
      <t>Abs</t>
    </r>
  </si>
  <si>
    <t>Starch
"dwb"
(g/100 g)</t>
  </si>
  <si>
    <t>Starch
"as is"
(g/100 g)</t>
  </si>
  <si>
    <r>
      <t xml:space="preserve">To further support you, our valued customer, we have developed the Megazyme </t>
    </r>
    <r>
      <rPr>
        <b/>
        <sz val="11"/>
        <color indexed="17"/>
        <rFont val="Times New Roman"/>
        <family val="1"/>
      </rPr>
      <t>Mega-Calc</t>
    </r>
    <r>
      <rPr>
        <vertAlign val="superscript"/>
        <sz val="11"/>
        <rFont val="Gill Sans MT"/>
        <family val="2"/>
      </rPr>
      <t>TM</t>
    </r>
    <r>
      <rPr>
        <sz val="11"/>
        <rFont val="Gill Sans MT"/>
        <family val="2"/>
      </rPr>
      <t xml:space="preserve"> to assist you in calculating the 
concentration of analyte (as g/L or g/100 g) from raw absorbance data.</t>
    </r>
  </si>
  <si>
    <t>Starch Fraction</t>
  </si>
  <si>
    <t>Moisture Content
(%)</t>
  </si>
  <si>
    <t>Total Starch</t>
  </si>
  <si>
    <t>Extract Vol. (EV)
(mL)</t>
  </si>
  <si>
    <t>Final Vol.
(FV)
(mL)</t>
  </si>
  <si>
    <t>Extraction</t>
  </si>
  <si>
    <t>Results</t>
  </si>
  <si>
    <t>Sample absorbance values</t>
  </si>
  <si>
    <t>Sample weight (g)</t>
  </si>
  <si>
    <t>K-DSTRS 09/19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</si>
</sst>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
    <numFmt numFmtId="165" formatCode="0.0"/>
    <numFmt numFmtId="166" formatCode="0.000"/>
  </numFmts>
  <fonts count="19">
    <font>
      <sz val="10"/>
      <name val="Arial"/>
    </font>
    <font>
      <sz val="10"/>
      <name val="Gill Sans MT"/>
      <family val="2"/>
    </font>
    <font>
      <b/>
      <sz val="10"/>
      <name val="Gill Sans MT"/>
      <family val="2"/>
    </font>
    <font>
      <u/>
      <sz val="10"/>
      <color indexed="12"/>
      <name val="Arial"/>
      <family val="2"/>
    </font>
    <font>
      <b/>
      <sz val="20"/>
      <color indexed="17"/>
      <name val="Times New Roman"/>
      <family val="1"/>
    </font>
    <font>
      <b/>
      <sz val="11"/>
      <color indexed="17"/>
      <name val="Times New Roman"/>
      <family val="1"/>
    </font>
    <font>
      <b/>
      <sz val="14"/>
      <name val="Gill Sans MT"/>
      <family val="2"/>
    </font>
    <font>
      <sz val="11"/>
      <name val="Gill Sans MT"/>
      <family val="2"/>
    </font>
    <font>
      <vertAlign val="superscript"/>
      <sz val="11"/>
      <name val="Gill Sans MT"/>
      <family val="2"/>
    </font>
    <font>
      <sz val="11"/>
      <name val="Arial"/>
      <family val="2"/>
    </font>
    <font>
      <b/>
      <sz val="12"/>
      <name val="Gill Sans MT"/>
      <family val="2"/>
    </font>
    <font>
      <sz val="12"/>
      <name val="Gill Sans MT"/>
      <family val="2"/>
    </font>
    <font>
      <b/>
      <sz val="11"/>
      <name val="Gill Sans MT"/>
      <family val="2"/>
    </font>
    <font>
      <u/>
      <sz val="11"/>
      <color indexed="12"/>
      <name val="Arial"/>
      <family val="2"/>
    </font>
    <font>
      <vertAlign val="superscript"/>
      <sz val="12"/>
      <name val="Gill Sans MT"/>
      <family val="2"/>
    </font>
    <font>
      <sz val="10"/>
      <name val="Arial"/>
      <family val="2"/>
    </font>
    <font>
      <sz val="10"/>
      <name val="Gill Sans MT"/>
      <family val="2"/>
    </font>
    <font>
      <b/>
      <sz val="10"/>
      <name val="Symbol"/>
      <family val="1"/>
      <charset val="2"/>
    </font>
    <font>
      <b/>
      <sz val="10"/>
      <name val="Gill Sans MT"/>
      <family val="1"/>
      <charset val="2"/>
    </font>
  </fonts>
  <fills count="8">
    <fill>
      <patternFill patternType="none"/>
    </fill>
    <fill>
      <patternFill patternType="gray125"/>
    </fill>
    <fill>
      <patternFill patternType="solid">
        <fgColor indexed="57"/>
        <bgColor indexed="64"/>
      </patternFill>
    </fill>
    <fill>
      <patternFill patternType="solid">
        <fgColor indexed="9"/>
        <bgColor indexed="64"/>
      </patternFill>
    </fill>
    <fill>
      <patternFill patternType="solid">
        <fgColor indexed="51"/>
        <bgColor indexed="64"/>
      </patternFill>
    </fill>
    <fill>
      <patternFill patternType="solid">
        <fgColor indexed="44"/>
        <bgColor indexed="64"/>
      </patternFill>
    </fill>
    <fill>
      <patternFill patternType="solid">
        <fgColor theme="0"/>
        <bgColor indexed="64"/>
      </patternFill>
    </fill>
    <fill>
      <patternFill patternType="solid">
        <fgColor rgb="FF339966"/>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143">
    <xf numFmtId="0" fontId="0" fillId="0" borderId="0" xfId="0"/>
    <xf numFmtId="0" fontId="1" fillId="2" borderId="0" xfId="0" applyFont="1" applyFill="1" applyBorder="1" applyProtection="1"/>
    <xf numFmtId="0" fontId="1" fillId="0" borderId="0" xfId="0" applyFont="1" applyProtection="1"/>
    <xf numFmtId="0" fontId="1" fillId="3" borderId="0" xfId="0" applyFont="1" applyFill="1" applyBorder="1" applyProtection="1"/>
    <xf numFmtId="0" fontId="4" fillId="3" borderId="0" xfId="0" applyFont="1" applyFill="1" applyBorder="1" applyAlignment="1" applyProtection="1">
      <alignment horizontal="left" vertical="top"/>
    </xf>
    <xf numFmtId="0" fontId="1" fillId="3" borderId="0" xfId="0" applyFont="1" applyFill="1" applyProtection="1"/>
    <xf numFmtId="0" fontId="1" fillId="3" borderId="0" xfId="0" applyFont="1" applyFill="1" applyBorder="1" applyAlignment="1" applyProtection="1">
      <alignment horizontal="left"/>
    </xf>
    <xf numFmtId="0" fontId="1" fillId="3" borderId="0" xfId="0" applyFont="1" applyFill="1" applyAlignment="1" applyProtection="1">
      <alignment horizontal="left"/>
    </xf>
    <xf numFmtId="0" fontId="2" fillId="3" borderId="0" xfId="0" quotePrefix="1" applyFont="1" applyFill="1" applyBorder="1" applyAlignment="1" applyProtection="1">
      <alignment horizontal="center" vertical="top" wrapText="1"/>
    </xf>
    <xf numFmtId="0" fontId="1" fillId="0" borderId="0" xfId="0" applyFont="1" applyBorder="1" applyProtection="1"/>
    <xf numFmtId="164" fontId="1" fillId="3" borderId="0" xfId="0" applyNumberFormat="1" applyFont="1" applyFill="1" applyBorder="1" applyAlignment="1" applyProtection="1">
      <alignment horizontal="left"/>
    </xf>
    <xf numFmtId="164" fontId="1" fillId="3" borderId="0" xfId="0" applyNumberFormat="1" applyFont="1" applyFill="1" applyBorder="1" applyAlignment="1" applyProtection="1">
      <alignment horizontal="right"/>
    </xf>
    <xf numFmtId="0" fontId="1" fillId="2" borderId="0" xfId="0" applyFont="1" applyFill="1" applyBorder="1" applyAlignment="1" applyProtection="1"/>
    <xf numFmtId="0" fontId="1" fillId="0" borderId="0" xfId="0" applyFont="1" applyBorder="1" applyAlignment="1" applyProtection="1"/>
    <xf numFmtId="0" fontId="1" fillId="3" borderId="0" xfId="0" applyFont="1" applyFill="1" applyBorder="1" applyAlignment="1" applyProtection="1">
      <alignment wrapText="1"/>
    </xf>
    <xf numFmtId="0" fontId="1" fillId="3" borderId="0" xfId="0" applyFont="1" applyFill="1" applyAlignment="1" applyProtection="1">
      <alignment wrapText="1"/>
    </xf>
    <xf numFmtId="0" fontId="6" fillId="3" borderId="0" xfId="0" applyFont="1" applyFill="1" applyBorder="1" applyAlignment="1" applyProtection="1">
      <alignment horizontal="left" vertical="top"/>
    </xf>
    <xf numFmtId="164" fontId="7" fillId="3" borderId="0" xfId="0" applyNumberFormat="1" applyFont="1" applyFill="1" applyBorder="1" applyAlignment="1" applyProtection="1">
      <alignment horizontal="right"/>
    </xf>
    <xf numFmtId="0" fontId="7" fillId="3" borderId="0" xfId="0" applyFont="1" applyFill="1" applyBorder="1" applyProtection="1"/>
    <xf numFmtId="0" fontId="7" fillId="3" borderId="0" xfId="0" applyFont="1" applyFill="1" applyBorder="1" applyAlignment="1" applyProtection="1">
      <alignment wrapText="1"/>
    </xf>
    <xf numFmtId="0" fontId="7" fillId="3" borderId="0" xfId="0" applyFont="1" applyFill="1" applyAlignment="1" applyProtection="1">
      <alignment wrapText="1"/>
    </xf>
    <xf numFmtId="0" fontId="7" fillId="3" borderId="0" xfId="0" applyFont="1" applyFill="1" applyAlignment="1" applyProtection="1"/>
    <xf numFmtId="0" fontId="12" fillId="0" borderId="0" xfId="0" applyFont="1" applyAlignment="1" applyProtection="1"/>
    <xf numFmtId="0" fontId="7" fillId="3" borderId="0" xfId="0" applyFont="1" applyFill="1" applyProtection="1"/>
    <xf numFmtId="0" fontId="7" fillId="3" borderId="0" xfId="0" applyFont="1" applyFill="1" applyBorder="1" applyAlignment="1" applyProtection="1"/>
    <xf numFmtId="0" fontId="3" fillId="3" borderId="0" xfId="1" applyFill="1" applyAlignment="1" applyProtection="1">
      <alignment horizontal="right" vertical="top" wrapText="1"/>
    </xf>
    <xf numFmtId="0" fontId="10" fillId="3" borderId="0" xfId="0" applyFont="1" applyFill="1" applyProtection="1"/>
    <xf numFmtId="0" fontId="2" fillId="3" borderId="0" xfId="0" applyFont="1" applyFill="1" applyBorder="1" applyProtection="1"/>
    <xf numFmtId="0" fontId="10" fillId="3" borderId="0" xfId="0" applyFont="1" applyFill="1" applyBorder="1" applyAlignment="1" applyProtection="1">
      <alignment horizontal="left"/>
    </xf>
    <xf numFmtId="0" fontId="12" fillId="3" borderId="0" xfId="0" applyFont="1" applyFill="1" applyProtection="1"/>
    <xf numFmtId="0" fontId="9" fillId="0" borderId="0" xfId="0" applyFont="1" applyAlignment="1" applyProtection="1">
      <alignment wrapText="1"/>
    </xf>
    <xf numFmtId="0" fontId="9" fillId="3" borderId="0" xfId="0" applyFont="1" applyFill="1" applyAlignment="1" applyProtection="1">
      <alignment wrapText="1"/>
    </xf>
    <xf numFmtId="0" fontId="13" fillId="3" borderId="0" xfId="1" applyFont="1" applyFill="1" applyAlignment="1" applyProtection="1"/>
    <xf numFmtId="0" fontId="7" fillId="3" borderId="0" xfId="1" applyFont="1" applyFill="1" applyAlignment="1" applyProtection="1">
      <alignment wrapText="1"/>
    </xf>
    <xf numFmtId="0" fontId="12" fillId="3" borderId="0" xfId="0" applyFont="1" applyFill="1" applyAlignment="1" applyProtection="1"/>
    <xf numFmtId="0" fontId="13" fillId="3" borderId="0" xfId="1" applyFont="1" applyFill="1" applyAlignment="1" applyProtection="1">
      <alignment wrapText="1"/>
    </xf>
    <xf numFmtId="0" fontId="0" fillId="3" borderId="0" xfId="0" applyFill="1" applyAlignment="1" applyProtection="1">
      <alignment wrapText="1"/>
    </xf>
    <xf numFmtId="0" fontId="2" fillId="3" borderId="1" xfId="0" applyFont="1" applyFill="1" applyBorder="1" applyAlignment="1" applyProtection="1">
      <alignment horizontal="center" vertical="top" wrapText="1"/>
    </xf>
    <xf numFmtId="164" fontId="1" fillId="4" borderId="2" xfId="0" applyNumberFormat="1" applyFont="1" applyFill="1" applyBorder="1" applyAlignment="1" applyProtection="1">
      <alignment horizontal="right"/>
      <protection locked="0"/>
    </xf>
    <xf numFmtId="164" fontId="1" fillId="4" borderId="3" xfId="0" applyNumberFormat="1" applyFont="1" applyFill="1" applyBorder="1" applyAlignment="1" applyProtection="1">
      <alignment horizontal="right"/>
      <protection locked="0"/>
    </xf>
    <xf numFmtId="0" fontId="2" fillId="5" borderId="1" xfId="0" applyFont="1" applyFill="1" applyBorder="1" applyAlignment="1" applyProtection="1">
      <alignment horizontal="center" vertical="top" wrapText="1"/>
    </xf>
    <xf numFmtId="0" fontId="12" fillId="3" borderId="0" xfId="0" applyFont="1" applyFill="1" applyBorder="1" applyProtection="1"/>
    <xf numFmtId="0" fontId="15" fillId="0" borderId="0" xfId="0" applyFont="1" applyBorder="1" applyAlignment="1" applyProtection="1">
      <alignment horizontal="left"/>
    </xf>
    <xf numFmtId="0" fontId="1" fillId="3" borderId="0" xfId="0" applyFont="1" applyFill="1" applyBorder="1" applyAlignment="1" applyProtection="1">
      <alignment horizontal="center"/>
    </xf>
    <xf numFmtId="0" fontId="1" fillId="3" borderId="2" xfId="0" applyFont="1" applyFill="1" applyBorder="1" applyAlignment="1" applyProtection="1">
      <alignment horizontal="center"/>
    </xf>
    <xf numFmtId="0" fontId="1" fillId="3" borderId="2" xfId="0" applyFont="1" applyFill="1" applyBorder="1" applyAlignment="1" applyProtection="1"/>
    <xf numFmtId="164" fontId="1" fillId="4" borderId="2" xfId="0" applyNumberFormat="1" applyFont="1" applyFill="1" applyBorder="1" applyAlignment="1" applyProtection="1">
      <alignment horizontal="right"/>
    </xf>
    <xf numFmtId="164" fontId="1" fillId="3" borderId="2" xfId="0" applyNumberFormat="1" applyFont="1" applyFill="1" applyBorder="1" applyAlignment="1" applyProtection="1">
      <alignment horizontal="right"/>
    </xf>
    <xf numFmtId="0" fontId="2" fillId="3" borderId="2" xfId="0" applyFont="1" applyFill="1" applyBorder="1" applyAlignment="1" applyProtection="1">
      <alignment horizontal="center" vertical="center" wrapText="1"/>
    </xf>
    <xf numFmtId="164" fontId="1" fillId="4" borderId="1" xfId="0" applyNumberFormat="1" applyFont="1" applyFill="1" applyBorder="1" applyProtection="1">
      <protection locked="0"/>
    </xf>
    <xf numFmtId="164" fontId="1" fillId="3" borderId="1" xfId="0" applyNumberFormat="1" applyFont="1" applyFill="1" applyBorder="1" applyProtection="1"/>
    <xf numFmtId="0" fontId="1" fillId="6" borderId="4" xfId="0" applyFont="1" applyFill="1" applyBorder="1" applyProtection="1"/>
    <xf numFmtId="164" fontId="1" fillId="4" borderId="4" xfId="0" applyNumberFormat="1" applyFont="1" applyFill="1" applyBorder="1" applyProtection="1">
      <protection locked="0"/>
    </xf>
    <xf numFmtId="164" fontId="1" fillId="3" borderId="4" xfId="0" applyNumberFormat="1" applyFont="1" applyFill="1" applyBorder="1" applyProtection="1"/>
    <xf numFmtId="0" fontId="1" fillId="6" borderId="5" xfId="0" applyFont="1" applyFill="1" applyBorder="1" applyProtection="1"/>
    <xf numFmtId="164" fontId="1" fillId="4" borderId="5" xfId="0" applyNumberFormat="1" applyFont="1" applyFill="1" applyBorder="1" applyProtection="1">
      <protection locked="0"/>
    </xf>
    <xf numFmtId="164" fontId="1" fillId="3" borderId="5" xfId="0" applyNumberFormat="1" applyFont="1" applyFill="1" applyBorder="1" applyProtection="1"/>
    <xf numFmtId="0" fontId="1" fillId="6" borderId="6" xfId="0" applyFont="1" applyFill="1" applyBorder="1" applyProtection="1"/>
    <xf numFmtId="164" fontId="1" fillId="3" borderId="6" xfId="0" applyNumberFormat="1" applyFont="1" applyFill="1" applyBorder="1" applyProtection="1"/>
    <xf numFmtId="0" fontId="1" fillId="6" borderId="1" xfId="0" applyFont="1" applyFill="1" applyBorder="1" applyAlignment="1" applyProtection="1">
      <alignment horizontal="center"/>
    </xf>
    <xf numFmtId="0" fontId="1" fillId="6" borderId="4" xfId="0" applyFont="1" applyFill="1" applyBorder="1" applyAlignment="1" applyProtection="1">
      <alignment horizontal="center"/>
    </xf>
    <xf numFmtId="0" fontId="1" fillId="6" borderId="5" xfId="0" applyFont="1" applyFill="1" applyBorder="1" applyAlignment="1" applyProtection="1">
      <alignment horizontal="center"/>
    </xf>
    <xf numFmtId="0" fontId="1" fillId="6" borderId="6" xfId="0" applyFont="1" applyFill="1" applyBorder="1" applyAlignment="1" applyProtection="1">
      <alignment horizontal="center"/>
    </xf>
    <xf numFmtId="165" fontId="1" fillId="4" borderId="1" xfId="0" applyNumberFormat="1" applyFont="1" applyFill="1" applyBorder="1" applyProtection="1">
      <protection locked="0"/>
    </xf>
    <xf numFmtId="164" fontId="1" fillId="5" borderId="2" xfId="0" applyNumberFormat="1" applyFont="1" applyFill="1" applyBorder="1" applyProtection="1"/>
    <xf numFmtId="164" fontId="1" fillId="3" borderId="0" xfId="0" applyNumberFormat="1" applyFont="1" applyFill="1" applyProtection="1"/>
    <xf numFmtId="0" fontId="1" fillId="2" borderId="0" xfId="0" applyFont="1" applyFill="1" applyBorder="1" applyAlignment="1" applyProtection="1">
      <alignment horizontal="left" vertical="top" wrapText="1"/>
    </xf>
    <xf numFmtId="0" fontId="1" fillId="3" borderId="0" xfId="0" applyFont="1" applyFill="1" applyBorder="1" applyAlignment="1" applyProtection="1">
      <alignment horizontal="left" vertical="top" wrapText="1"/>
    </xf>
    <xf numFmtId="0" fontId="2" fillId="3" borderId="1" xfId="0" applyFont="1" applyFill="1" applyBorder="1" applyAlignment="1" applyProtection="1">
      <alignment horizontal="left" vertical="top" wrapText="1"/>
    </xf>
    <xf numFmtId="0" fontId="2" fillId="3" borderId="2" xfId="0" applyFont="1" applyFill="1" applyBorder="1" applyAlignment="1" applyProtection="1">
      <alignment horizontal="left" vertical="center" wrapText="1"/>
    </xf>
    <xf numFmtId="0" fontId="2" fillId="3" borderId="3" xfId="0" applyFont="1" applyFill="1" applyBorder="1" applyAlignment="1" applyProtection="1">
      <alignment horizontal="center" vertical="center" wrapText="1"/>
    </xf>
    <xf numFmtId="0" fontId="1" fillId="5" borderId="7" xfId="0" applyFont="1" applyFill="1" applyBorder="1" applyAlignment="1" applyProtection="1">
      <alignment horizontal="center" vertical="center" wrapText="1"/>
    </xf>
    <xf numFmtId="0" fontId="2" fillId="3" borderId="0" xfId="0" applyFont="1" applyFill="1" applyBorder="1" applyAlignment="1" applyProtection="1">
      <alignment horizontal="left" vertical="top" wrapText="1"/>
    </xf>
    <xf numFmtId="0" fontId="2" fillId="3" borderId="7" xfId="0" applyFont="1" applyFill="1" applyBorder="1" applyAlignment="1" applyProtection="1">
      <alignment horizontal="left" vertical="top" wrapText="1"/>
    </xf>
    <xf numFmtId="0" fontId="2" fillId="3" borderId="8" xfId="0" applyFont="1" applyFill="1" applyBorder="1" applyAlignment="1" applyProtection="1">
      <alignment horizontal="left" vertical="top" wrapText="1"/>
    </xf>
    <xf numFmtId="0" fontId="1" fillId="5" borderId="7" xfId="0" applyFont="1" applyFill="1" applyBorder="1" applyAlignment="1" applyProtection="1">
      <alignment horizontal="center" vertical="top" wrapText="1"/>
    </xf>
    <xf numFmtId="0" fontId="18" fillId="3" borderId="1" xfId="0" applyFont="1" applyFill="1" applyBorder="1" applyAlignment="1" applyProtection="1">
      <alignment horizontal="center" vertical="top" wrapText="1"/>
    </xf>
    <xf numFmtId="164" fontId="1" fillId="5" borderId="1" xfId="0" applyNumberFormat="1" applyFont="1" applyFill="1" applyBorder="1" applyProtection="1"/>
    <xf numFmtId="0" fontId="1" fillId="5" borderId="1" xfId="0" applyFont="1" applyFill="1" applyBorder="1" applyProtection="1"/>
    <xf numFmtId="164" fontId="1" fillId="5" borderId="4" xfId="0" applyNumberFormat="1" applyFont="1" applyFill="1" applyBorder="1" applyProtection="1"/>
    <xf numFmtId="0" fontId="1" fillId="5" borderId="4" xfId="0" applyFont="1" applyFill="1" applyBorder="1" applyProtection="1"/>
    <xf numFmtId="164" fontId="1" fillId="5" borderId="5" xfId="0" applyNumberFormat="1" applyFont="1" applyFill="1" applyBorder="1" applyProtection="1"/>
    <xf numFmtId="0" fontId="1" fillId="5" borderId="5" xfId="0" applyFont="1" applyFill="1" applyBorder="1" applyProtection="1"/>
    <xf numFmtId="164" fontId="1" fillId="3" borderId="0" xfId="0" applyNumberFormat="1" applyFont="1" applyFill="1" applyBorder="1" applyProtection="1"/>
    <xf numFmtId="164" fontId="1" fillId="5" borderId="6" xfId="0" applyNumberFormat="1" applyFont="1" applyFill="1" applyBorder="1" applyProtection="1"/>
    <xf numFmtId="0" fontId="1" fillId="5" borderId="6" xfId="0" applyFont="1" applyFill="1" applyBorder="1" applyProtection="1"/>
    <xf numFmtId="0" fontId="1" fillId="7" borderId="0" xfId="0" applyFont="1" applyFill="1" applyBorder="1" applyProtection="1"/>
    <xf numFmtId="0" fontId="1" fillId="7" borderId="0" xfId="0" applyFont="1" applyFill="1" applyProtection="1"/>
    <xf numFmtId="0" fontId="1" fillId="7" borderId="0" xfId="0" applyFont="1" applyFill="1" applyBorder="1" applyAlignment="1" applyProtection="1">
      <alignment horizontal="center"/>
    </xf>
    <xf numFmtId="16" fontId="1" fillId="7" borderId="0" xfId="0" applyNumberFormat="1" applyFont="1" applyFill="1" applyBorder="1" applyProtection="1"/>
    <xf numFmtId="0" fontId="1" fillId="7" borderId="0" xfId="0" applyFont="1" applyFill="1" applyBorder="1" applyAlignment="1" applyProtection="1"/>
    <xf numFmtId="0" fontId="1" fillId="7" borderId="0" xfId="0" applyFont="1" applyFill="1" applyAlignment="1" applyProtection="1"/>
    <xf numFmtId="0" fontId="1" fillId="7" borderId="0" xfId="0" applyFont="1" applyFill="1" applyAlignment="1" applyProtection="1">
      <alignment horizontal="left"/>
    </xf>
    <xf numFmtId="0" fontId="1" fillId="6" borderId="0" xfId="0" applyFont="1" applyFill="1" applyBorder="1" applyProtection="1"/>
    <xf numFmtId="2" fontId="1" fillId="6" borderId="4" xfId="0" applyNumberFormat="1" applyFont="1" applyFill="1" applyBorder="1" applyProtection="1"/>
    <xf numFmtId="0" fontId="1" fillId="6" borderId="1" xfId="0" applyFont="1" applyFill="1" applyBorder="1" applyProtection="1"/>
    <xf numFmtId="0" fontId="16" fillId="3" borderId="0" xfId="0" applyFont="1" applyFill="1" applyBorder="1" applyProtection="1"/>
    <xf numFmtId="164" fontId="1" fillId="4" borderId="1" xfId="0" applyNumberFormat="1" applyFont="1" applyFill="1" applyBorder="1" applyProtection="1"/>
    <xf numFmtId="165" fontId="1" fillId="4" borderId="1" xfId="0" applyNumberFormat="1" applyFont="1" applyFill="1" applyBorder="1" applyProtection="1"/>
    <xf numFmtId="164" fontId="1" fillId="4" borderId="4" xfId="0" applyNumberFormat="1" applyFont="1" applyFill="1" applyBorder="1" applyProtection="1"/>
    <xf numFmtId="164" fontId="1" fillId="6" borderId="6" xfId="0" applyNumberFormat="1" applyFont="1" applyFill="1" applyBorder="1" applyProtection="1"/>
    <xf numFmtId="2" fontId="1" fillId="6" borderId="6" xfId="0" applyNumberFormat="1" applyFont="1" applyFill="1" applyBorder="1" applyProtection="1"/>
    <xf numFmtId="164" fontId="1" fillId="4" borderId="5" xfId="0" applyNumberFormat="1" applyFont="1" applyFill="1" applyBorder="1" applyProtection="1"/>
    <xf numFmtId="0" fontId="2" fillId="3" borderId="9" xfId="0" applyFont="1" applyFill="1" applyBorder="1" applyAlignment="1" applyProtection="1">
      <alignment horizontal="left" vertical="top" wrapText="1"/>
    </xf>
    <xf numFmtId="165" fontId="1" fillId="6" borderId="1" xfId="0" applyNumberFormat="1" applyFont="1" applyFill="1" applyBorder="1" applyProtection="1"/>
    <xf numFmtId="165" fontId="1" fillId="6" borderId="4" xfId="0" applyNumberFormat="1" applyFont="1" applyFill="1" applyBorder="1" applyProtection="1"/>
    <xf numFmtId="165" fontId="1" fillId="6" borderId="5" xfId="0" applyNumberFormat="1" applyFont="1" applyFill="1" applyBorder="1" applyProtection="1"/>
    <xf numFmtId="165" fontId="1" fillId="4" borderId="5" xfId="0" applyNumberFormat="1" applyFont="1" applyFill="1" applyBorder="1" applyProtection="1">
      <protection locked="0"/>
    </xf>
    <xf numFmtId="165" fontId="1" fillId="6" borderId="6" xfId="0" applyNumberFormat="1" applyFont="1" applyFill="1" applyBorder="1" applyProtection="1"/>
    <xf numFmtId="0" fontId="1" fillId="6" borderId="0" xfId="0" applyFont="1" applyFill="1" applyProtection="1"/>
    <xf numFmtId="164" fontId="1" fillId="6" borderId="0" xfId="0" applyNumberFormat="1" applyFont="1" applyFill="1" applyBorder="1" applyAlignment="1" applyProtection="1">
      <alignment horizontal="right"/>
    </xf>
    <xf numFmtId="0" fontId="1" fillId="7" borderId="0" xfId="0" applyFont="1" applyFill="1" applyAlignment="1" applyProtection="1">
      <alignment horizontal="left" vertical="top" wrapText="1"/>
    </xf>
    <xf numFmtId="164" fontId="1" fillId="7" borderId="0" xfId="0" applyNumberFormat="1" applyFont="1" applyFill="1" applyBorder="1" applyProtection="1"/>
    <xf numFmtId="165" fontId="1" fillId="4" borderId="5" xfId="0" applyNumberFormat="1" applyFont="1" applyFill="1" applyBorder="1" applyProtection="1"/>
    <xf numFmtId="2" fontId="1" fillId="4" borderId="1" xfId="0" applyNumberFormat="1" applyFont="1" applyFill="1" applyBorder="1" applyProtection="1">
      <protection locked="0"/>
    </xf>
    <xf numFmtId="164" fontId="1" fillId="6" borderId="0" xfId="0" applyNumberFormat="1" applyFont="1" applyFill="1" applyBorder="1" applyProtection="1"/>
    <xf numFmtId="0" fontId="2" fillId="3" borderId="0" xfId="0" applyFont="1" applyFill="1" applyBorder="1"/>
    <xf numFmtId="166" fontId="1" fillId="4" borderId="1" xfId="0" applyNumberFormat="1" applyFont="1" applyFill="1" applyBorder="1" applyProtection="1">
      <protection locked="0"/>
    </xf>
    <xf numFmtId="166" fontId="1" fillId="4" borderId="1" xfId="0" applyNumberFormat="1" applyFont="1" applyFill="1" applyBorder="1" applyProtection="1"/>
    <xf numFmtId="0" fontId="2" fillId="3" borderId="3" xfId="0" applyFont="1" applyFill="1" applyBorder="1" applyAlignment="1" applyProtection="1">
      <alignment horizontal="center" vertical="top" wrapText="1"/>
    </xf>
    <xf numFmtId="0" fontId="0" fillId="0" borderId="10" xfId="0" applyBorder="1" applyAlignment="1" applyProtection="1">
      <alignment horizontal="center" vertical="top" wrapText="1"/>
    </xf>
    <xf numFmtId="0" fontId="1" fillId="3" borderId="1" xfId="0" applyFont="1" applyFill="1" applyBorder="1" applyAlignment="1" applyProtection="1">
      <alignment horizontal="center" vertical="center"/>
    </xf>
    <xf numFmtId="0" fontId="1" fillId="3" borderId="11" xfId="0" applyFont="1" applyFill="1" applyBorder="1" applyAlignment="1" applyProtection="1">
      <alignment horizontal="center" vertical="center"/>
    </xf>
    <xf numFmtId="0" fontId="1" fillId="3" borderId="12" xfId="0" applyFont="1" applyFill="1" applyBorder="1" applyAlignment="1" applyProtection="1">
      <alignment horizontal="center" vertical="center"/>
    </xf>
    <xf numFmtId="0" fontId="2" fillId="3" borderId="3" xfId="0" applyFont="1" applyFill="1" applyBorder="1" applyAlignment="1" applyProtection="1">
      <alignment horizontal="center" vertical="center" wrapText="1"/>
    </xf>
    <xf numFmtId="0" fontId="2" fillId="3" borderId="13" xfId="0" applyFont="1" applyFill="1" applyBorder="1" applyAlignment="1" applyProtection="1">
      <alignment horizontal="center" vertical="center" wrapText="1"/>
    </xf>
    <xf numFmtId="0" fontId="7" fillId="3" borderId="0" xfId="0" applyFont="1" applyFill="1" applyAlignment="1" applyProtection="1">
      <alignment vertical="top" wrapText="1"/>
    </xf>
    <xf numFmtId="0" fontId="0" fillId="0" borderId="0" xfId="0" applyAlignment="1" applyProtection="1"/>
    <xf numFmtId="0" fontId="9" fillId="0" borderId="0" xfId="0" applyFont="1" applyProtection="1"/>
    <xf numFmtId="164" fontId="1" fillId="4" borderId="3" xfId="0" applyNumberFormat="1" applyFont="1" applyFill="1" applyBorder="1" applyAlignment="1" applyProtection="1">
      <alignment horizontal="left"/>
    </xf>
    <xf numFmtId="0" fontId="15" fillId="0" borderId="13" xfId="0" applyFont="1" applyBorder="1" applyAlignment="1" applyProtection="1">
      <alignment horizontal="left"/>
    </xf>
    <xf numFmtId="0" fontId="15" fillId="0" borderId="10" xfId="0" applyFont="1" applyBorder="1" applyAlignment="1" applyProtection="1">
      <alignment horizontal="left"/>
    </xf>
    <xf numFmtId="0" fontId="1" fillId="4" borderId="1"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1" xfId="0" applyFont="1" applyFill="1" applyBorder="1" applyAlignment="1" applyProtection="1">
      <alignment horizontal="center" vertical="center" wrapText="1"/>
      <protection locked="0"/>
    </xf>
    <xf numFmtId="0" fontId="1" fillId="4" borderId="11" xfId="0" applyFont="1" applyFill="1" applyBorder="1" applyAlignment="1" applyProtection="1">
      <alignment horizontal="center" vertical="center" wrapText="1"/>
      <protection locked="0"/>
    </xf>
    <xf numFmtId="0" fontId="1" fillId="4" borderId="12" xfId="0" applyFont="1" applyFill="1" applyBorder="1" applyAlignment="1" applyProtection="1">
      <alignment horizontal="center" vertical="center" wrapText="1"/>
      <protection locked="0"/>
    </xf>
    <xf numFmtId="164" fontId="1" fillId="4" borderId="3" xfId="0" applyNumberFormat="1" applyFont="1" applyFill="1" applyBorder="1" applyAlignment="1" applyProtection="1">
      <alignment horizontal="left" vertical="center"/>
      <protection locked="0"/>
    </xf>
    <xf numFmtId="164" fontId="1" fillId="4" borderId="13" xfId="0" applyNumberFormat="1" applyFont="1" applyFill="1" applyBorder="1" applyAlignment="1" applyProtection="1">
      <alignment horizontal="left" vertical="center"/>
      <protection locked="0"/>
    </xf>
    <xf numFmtId="164" fontId="1" fillId="4" borderId="10" xfId="0" applyNumberFormat="1" applyFont="1" applyFill="1" applyBorder="1" applyAlignment="1" applyProtection="1">
      <alignment horizontal="left" vertical="center"/>
      <protection locked="0"/>
    </xf>
    <xf numFmtId="0" fontId="0" fillId="0" borderId="13" xfId="0" applyBorder="1" applyAlignment="1" applyProtection="1">
      <alignment horizontal="center" vertical="center" wrapText="1"/>
    </xf>
    <xf numFmtId="0" fontId="0" fillId="0" borderId="10" xfId="0" applyBorder="1" applyAlignment="1" applyProtection="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CFF99"/>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EFA9"/>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Contact_us"/><Relationship Id="rId2" Type="http://schemas.openxmlformats.org/officeDocument/2006/relationships/hyperlink" Target="#Instructions!A1"/><Relationship Id="rId1" Type="http://schemas.openxmlformats.org/officeDocument/2006/relationships/hyperlink" Target="#MegaCalc!A1"/><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MegaCalc!A1"/><Relationship Id="rId2" Type="http://schemas.openxmlformats.org/officeDocument/2006/relationships/hyperlink" Target="#Contact_us"/><Relationship Id="rId1" Type="http://schemas.openxmlformats.org/officeDocument/2006/relationships/hyperlink" Target="#Instructions!A1"/><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66261</xdr:colOff>
      <xdr:row>12</xdr:row>
      <xdr:rowOff>96492</xdr:rowOff>
    </xdr:from>
    <xdr:to>
      <xdr:col>6</xdr:col>
      <xdr:colOff>397565</xdr:colOff>
      <xdr:row>13</xdr:row>
      <xdr:rowOff>229842</xdr:rowOff>
    </xdr:to>
    <xdr:sp macro="" textlink="">
      <xdr:nvSpPr>
        <xdr:cNvPr id="6152" name="Rectangle 8">
          <a:extLst>
            <a:ext uri="{FF2B5EF4-FFF2-40B4-BE49-F238E27FC236}">
              <a16:creationId xmlns:a16="http://schemas.microsoft.com/office/drawing/2014/main" id="{559E812C-2233-4A61-92AA-F9714B3246EB}"/>
            </a:ext>
          </a:extLst>
        </xdr:cNvPr>
        <xdr:cNvSpPr>
          <a:spLocks noChangeArrowheads="1"/>
        </xdr:cNvSpPr>
      </xdr:nvSpPr>
      <xdr:spPr bwMode="auto">
        <a:xfrm>
          <a:off x="1499152" y="4146688"/>
          <a:ext cx="1755913" cy="323850"/>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1. Enter sample details</a:t>
          </a:r>
        </a:p>
      </xdr:txBody>
    </xdr:sp>
    <xdr:clientData/>
  </xdr:twoCellAnchor>
  <xdr:twoCellAnchor>
    <xdr:from>
      <xdr:col>13</xdr:col>
      <xdr:colOff>81166</xdr:colOff>
      <xdr:row>6</xdr:row>
      <xdr:rowOff>140389</xdr:rowOff>
    </xdr:from>
    <xdr:to>
      <xdr:col>15</xdr:col>
      <xdr:colOff>39339</xdr:colOff>
      <xdr:row>6</xdr:row>
      <xdr:rowOff>371474</xdr:rowOff>
    </xdr:to>
    <xdr:sp macro="" textlink="">
      <xdr:nvSpPr>
        <xdr:cNvPr id="6185" name="Text Box 41">
          <a:hlinkClick xmlns:r="http://schemas.openxmlformats.org/officeDocument/2006/relationships" r:id="rId1"/>
          <a:extLst>
            <a:ext uri="{FF2B5EF4-FFF2-40B4-BE49-F238E27FC236}">
              <a16:creationId xmlns:a16="http://schemas.microsoft.com/office/drawing/2014/main" id="{27242CD5-192B-408D-A786-E466312CF2FE}"/>
            </a:ext>
          </a:extLst>
        </xdr:cNvPr>
        <xdr:cNvSpPr txBox="1">
          <a:spLocks noChangeArrowheads="1"/>
        </xdr:cNvSpPr>
      </xdr:nvSpPr>
      <xdr:spPr bwMode="auto">
        <a:xfrm>
          <a:off x="7833688" y="1498737"/>
          <a:ext cx="1134303" cy="23108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extLst>
      </xdr:spPr>
      <xdr:txBody>
        <a:bodyPr vertOverflow="clip" wrap="square" lIns="27432" tIns="22860" rIns="0" bIns="0" anchor="t" upright="1"/>
        <a:lstStyle/>
        <a:p>
          <a:pPr algn="l" rtl="0">
            <a:defRPr sz="1000"/>
          </a:pPr>
          <a:r>
            <a:rPr lang="en-GB" sz="1100" b="0" i="0" u="sng" strike="noStrike" baseline="0">
              <a:solidFill>
                <a:srgbClr val="0000FF"/>
              </a:solidFill>
              <a:latin typeface="Arial"/>
              <a:cs typeface="Arial"/>
            </a:rPr>
            <a:t>Use MegaCalc</a:t>
          </a:r>
        </a:p>
      </xdr:txBody>
    </xdr:sp>
    <xdr:clientData fPrintsWithSheet="0"/>
  </xdr:twoCellAnchor>
  <xdr:twoCellAnchor editAs="absolute">
    <xdr:from>
      <xdr:col>2</xdr:col>
      <xdr:colOff>28575</xdr:colOff>
      <xdr:row>7</xdr:row>
      <xdr:rowOff>472517</xdr:rowOff>
    </xdr:from>
    <xdr:to>
      <xdr:col>3</xdr:col>
      <xdr:colOff>1066800</xdr:colOff>
      <xdr:row>8</xdr:row>
      <xdr:rowOff>186767</xdr:rowOff>
    </xdr:to>
    <xdr:sp macro="" textlink="">
      <xdr:nvSpPr>
        <xdr:cNvPr id="6187" name="Text Box 43">
          <a:hlinkClick xmlns:r="http://schemas.openxmlformats.org/officeDocument/2006/relationships" r:id="rId1"/>
          <a:extLst>
            <a:ext uri="{FF2B5EF4-FFF2-40B4-BE49-F238E27FC236}">
              <a16:creationId xmlns:a16="http://schemas.microsoft.com/office/drawing/2014/main" id="{9DE64377-1351-48F4-8BBA-26FC3F4D4C3D}"/>
            </a:ext>
          </a:extLst>
        </xdr:cNvPr>
        <xdr:cNvSpPr txBox="1">
          <a:spLocks noChangeArrowheads="1"/>
        </xdr:cNvSpPr>
      </xdr:nvSpPr>
      <xdr:spPr bwMode="auto">
        <a:xfrm>
          <a:off x="209550" y="2529917"/>
          <a:ext cx="1114425" cy="2667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extLst>
      </xdr:spPr>
      <xdr:txBody>
        <a:bodyPr vertOverflow="clip" wrap="square" lIns="27432" tIns="22860" rIns="0" bIns="0" anchor="t" upright="1"/>
        <a:lstStyle/>
        <a:p>
          <a:pPr algn="l" rtl="0">
            <a:defRPr sz="1000"/>
          </a:pPr>
          <a:r>
            <a:rPr lang="en-GB" sz="1100" b="0" i="0" u="sng" strike="noStrike" baseline="0">
              <a:solidFill>
                <a:srgbClr val="0000FF"/>
              </a:solidFill>
              <a:latin typeface="Arial"/>
              <a:cs typeface="Arial"/>
            </a:rPr>
            <a:t>Use Mega-Calc</a:t>
          </a:r>
        </a:p>
      </xdr:txBody>
    </xdr:sp>
    <xdr:clientData fPrintsWithSheet="0"/>
  </xdr:twoCellAnchor>
  <xdr:twoCellAnchor editAs="oneCell">
    <xdr:from>
      <xdr:col>2</xdr:col>
      <xdr:colOff>47625</xdr:colOff>
      <xdr:row>48</xdr:row>
      <xdr:rowOff>152400</xdr:rowOff>
    </xdr:from>
    <xdr:to>
      <xdr:col>4</xdr:col>
      <xdr:colOff>304800</xdr:colOff>
      <xdr:row>49</xdr:row>
      <xdr:rowOff>161924</xdr:rowOff>
    </xdr:to>
    <xdr:sp macro="" textlink="">
      <xdr:nvSpPr>
        <xdr:cNvPr id="6188" name="Text Box 44">
          <a:hlinkClick xmlns:r="http://schemas.openxmlformats.org/officeDocument/2006/relationships" r:id="rId2"/>
          <a:extLst>
            <a:ext uri="{FF2B5EF4-FFF2-40B4-BE49-F238E27FC236}">
              <a16:creationId xmlns:a16="http://schemas.microsoft.com/office/drawing/2014/main" id="{0EBFB03B-92B2-406A-9C06-F11168E33CDE}"/>
            </a:ext>
          </a:extLst>
        </xdr:cNvPr>
        <xdr:cNvSpPr txBox="1">
          <a:spLocks noChangeArrowheads="1"/>
        </xdr:cNvSpPr>
      </xdr:nvSpPr>
      <xdr:spPr bwMode="auto">
        <a:xfrm>
          <a:off x="190500" y="13239750"/>
          <a:ext cx="1552575" cy="2190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extLst>
      </xdr:spPr>
      <xdr:txBody>
        <a:bodyPr vertOverflow="clip" wrap="square" lIns="27432" tIns="22860" rIns="0" bIns="0" anchor="t" upright="1"/>
        <a:lstStyle/>
        <a:p>
          <a:pPr algn="l" rtl="0">
            <a:defRPr sz="1000"/>
          </a:pPr>
          <a:r>
            <a:rPr lang="en-GB" sz="1100" b="0" i="0" u="sng" strike="noStrike" baseline="0">
              <a:solidFill>
                <a:srgbClr val="0000FF"/>
              </a:solidFill>
              <a:latin typeface="Arial"/>
              <a:cs typeface="Arial"/>
            </a:rPr>
            <a:t>Back to Top of Page</a:t>
          </a:r>
        </a:p>
      </xdr:txBody>
    </xdr:sp>
    <xdr:clientData fPrintsWithSheet="0"/>
  </xdr:twoCellAnchor>
  <xdr:twoCellAnchor editAs="oneCell">
    <xdr:from>
      <xdr:col>8</xdr:col>
      <xdr:colOff>446433</xdr:colOff>
      <xdr:row>11</xdr:row>
      <xdr:rowOff>212449</xdr:rowOff>
    </xdr:from>
    <xdr:to>
      <xdr:col>12</xdr:col>
      <xdr:colOff>122169</xdr:colOff>
      <xdr:row>15</xdr:row>
      <xdr:rowOff>265044</xdr:rowOff>
    </xdr:to>
    <xdr:sp macro="" textlink="">
      <xdr:nvSpPr>
        <xdr:cNvPr id="6155" name="Rectangle 11">
          <a:extLst>
            <a:ext uri="{FF2B5EF4-FFF2-40B4-BE49-F238E27FC236}">
              <a16:creationId xmlns:a16="http://schemas.microsoft.com/office/drawing/2014/main" id="{ADD03E73-5044-4FD1-9150-3F2EA8EFEE9B}"/>
            </a:ext>
          </a:extLst>
        </xdr:cNvPr>
        <xdr:cNvSpPr>
          <a:spLocks noChangeArrowheads="1"/>
        </xdr:cNvSpPr>
      </xdr:nvSpPr>
      <xdr:spPr bwMode="auto">
        <a:xfrm>
          <a:off x="4728542" y="3616601"/>
          <a:ext cx="2524953" cy="1253573"/>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extLst>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2. D-Glucose standard</a:t>
          </a:r>
        </a:p>
        <a:p>
          <a:pPr algn="l" rtl="0">
            <a:defRPr sz="1000"/>
          </a:pPr>
          <a:r>
            <a:rPr lang="en-GB" sz="1100" b="0" i="0" u="none" strike="noStrike" baseline="0">
              <a:solidFill>
                <a:srgbClr val="000000"/>
              </a:solidFill>
              <a:latin typeface="Gill Sans MT"/>
            </a:rPr>
            <a:t>If quadruplicate standards have been run, insert all sets of absorbance data and the program will use the average values.  If less than four sets of data are input, these will be averaged and used. The factor (F) will be automatically calculated.</a:t>
          </a:r>
        </a:p>
      </xdr:txBody>
    </xdr:sp>
    <xdr:clientData/>
  </xdr:twoCellAnchor>
  <xdr:twoCellAnchor editAs="oneCell">
    <xdr:from>
      <xdr:col>6</xdr:col>
      <xdr:colOff>8285</xdr:colOff>
      <xdr:row>36</xdr:row>
      <xdr:rowOff>58606</xdr:rowOff>
    </xdr:from>
    <xdr:to>
      <xdr:col>9</xdr:col>
      <xdr:colOff>67372</xdr:colOff>
      <xdr:row>41</xdr:row>
      <xdr:rowOff>381001</xdr:rowOff>
    </xdr:to>
    <xdr:sp macro="" textlink="">
      <xdr:nvSpPr>
        <xdr:cNvPr id="6159" name="Rectangle 15">
          <a:extLst>
            <a:ext uri="{FF2B5EF4-FFF2-40B4-BE49-F238E27FC236}">
              <a16:creationId xmlns:a16="http://schemas.microsoft.com/office/drawing/2014/main" id="{E0C91EE9-9A23-4878-913D-910643F7B7A1}"/>
            </a:ext>
          </a:extLst>
        </xdr:cNvPr>
        <xdr:cNvSpPr>
          <a:spLocks noChangeArrowheads="1"/>
        </xdr:cNvSpPr>
      </xdr:nvSpPr>
      <xdr:spPr bwMode="auto">
        <a:xfrm>
          <a:off x="2865785" y="9434519"/>
          <a:ext cx="2196000" cy="1274895"/>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7. Insert absorbance values for the samples</a:t>
          </a:r>
        </a:p>
        <a:p>
          <a:pPr algn="l" rtl="0">
            <a:defRPr sz="1000"/>
          </a:pPr>
          <a:r>
            <a:rPr lang="en-GB" sz="1100" b="0" i="0" u="none" strike="noStrike" baseline="0">
              <a:solidFill>
                <a:srgbClr val="000000"/>
              </a:solidFill>
              <a:latin typeface="Gill Sans MT"/>
            </a:rPr>
            <a:t>If duplicate samples have been run, insert both absorbance values and the program will automatically use the average values.  If a single set of values are input, these will be used.  </a:t>
          </a:r>
        </a:p>
      </xdr:txBody>
    </xdr:sp>
    <xdr:clientData/>
  </xdr:twoCellAnchor>
  <xdr:twoCellAnchor>
    <xdr:from>
      <xdr:col>13</xdr:col>
      <xdr:colOff>81166</xdr:colOff>
      <xdr:row>6</xdr:row>
      <xdr:rowOff>390524</xdr:rowOff>
    </xdr:from>
    <xdr:to>
      <xdr:col>14</xdr:col>
      <xdr:colOff>475005</xdr:colOff>
      <xdr:row>7</xdr:row>
      <xdr:rowOff>129622</xdr:rowOff>
    </xdr:to>
    <xdr:sp macro="" textlink="">
      <xdr:nvSpPr>
        <xdr:cNvPr id="6213" name="Text Box 69">
          <a:hlinkClick xmlns:r="http://schemas.openxmlformats.org/officeDocument/2006/relationships" r:id="rId3"/>
          <a:extLst>
            <a:ext uri="{FF2B5EF4-FFF2-40B4-BE49-F238E27FC236}">
              <a16:creationId xmlns:a16="http://schemas.microsoft.com/office/drawing/2014/main" id="{FDA670A2-AB32-4A34-89AE-152F924E7B99}"/>
            </a:ext>
          </a:extLst>
        </xdr:cNvPr>
        <xdr:cNvSpPr txBox="1">
          <a:spLocks noChangeArrowheads="1"/>
        </xdr:cNvSpPr>
      </xdr:nvSpPr>
      <xdr:spPr bwMode="auto">
        <a:xfrm>
          <a:off x="7833688" y="1748872"/>
          <a:ext cx="973621" cy="2857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extLst>
      </xdr:spPr>
      <xdr:txBody>
        <a:bodyPr vertOverflow="clip" wrap="square" lIns="27432" tIns="22860" rIns="0" bIns="0" anchor="t" upright="1"/>
        <a:lstStyle/>
        <a:p>
          <a:pPr algn="l" rtl="0">
            <a:defRPr sz="1000"/>
          </a:pPr>
          <a:r>
            <a:rPr lang="en-GB" sz="1100" b="0" i="0" u="sng" strike="noStrike" baseline="0">
              <a:solidFill>
                <a:srgbClr val="0000FF"/>
              </a:solidFill>
              <a:latin typeface="Arial"/>
              <a:cs typeface="Arial"/>
            </a:rPr>
            <a:t>Contact Us</a:t>
          </a:r>
        </a:p>
      </xdr:txBody>
    </xdr:sp>
    <xdr:clientData fPrintsWithSheet="0"/>
  </xdr:twoCellAnchor>
  <xdr:twoCellAnchor editAs="oneCell">
    <xdr:from>
      <xdr:col>6</xdr:col>
      <xdr:colOff>41415</xdr:colOff>
      <xdr:row>30</xdr:row>
      <xdr:rowOff>173934</xdr:rowOff>
    </xdr:from>
    <xdr:to>
      <xdr:col>9</xdr:col>
      <xdr:colOff>100502</xdr:colOff>
      <xdr:row>35</xdr:row>
      <xdr:rowOff>149087</xdr:rowOff>
    </xdr:to>
    <xdr:sp macro="" textlink="">
      <xdr:nvSpPr>
        <xdr:cNvPr id="6238" name="Rectangle 94">
          <a:extLst>
            <a:ext uri="{FF2B5EF4-FFF2-40B4-BE49-F238E27FC236}">
              <a16:creationId xmlns:a16="http://schemas.microsoft.com/office/drawing/2014/main" id="{80B9E000-DFA2-4253-8C40-3B35D80EF4A4}"/>
            </a:ext>
          </a:extLst>
        </xdr:cNvPr>
        <xdr:cNvSpPr>
          <a:spLocks noChangeArrowheads="1"/>
        </xdr:cNvSpPr>
      </xdr:nvSpPr>
      <xdr:spPr bwMode="auto">
        <a:xfrm>
          <a:off x="2898915" y="8406847"/>
          <a:ext cx="2196000" cy="927653"/>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lnSpc>
              <a:spcPts val="1000"/>
            </a:lnSpc>
            <a:defRPr sz="1000"/>
          </a:pPr>
          <a:r>
            <a:rPr lang="en-GB" sz="1100" b="1" i="0" u="none" strike="noStrike" baseline="0">
              <a:solidFill>
                <a:srgbClr val="000000"/>
              </a:solidFill>
              <a:latin typeface="Gill Sans MT"/>
            </a:rPr>
            <a:t>6.  Final volume (RS only)</a:t>
          </a:r>
        </a:p>
        <a:p>
          <a:pPr algn="l" rtl="0">
            <a:lnSpc>
              <a:spcPts val="1000"/>
            </a:lnSpc>
            <a:defRPr sz="1000"/>
          </a:pPr>
          <a:r>
            <a:rPr lang="en-GB" sz="1100" b="0" i="0" u="none" strike="noStrike" baseline="0">
              <a:solidFill>
                <a:srgbClr val="000000"/>
              </a:solidFill>
              <a:latin typeface="Gill Sans MT"/>
            </a:rPr>
            <a:t>For samples containing &gt; 10% RS the extraction volume is </a:t>
          </a:r>
          <a:r>
            <a:rPr lang="en-GB" sz="1100" b="1" i="0" u="none" strike="noStrike" baseline="0">
              <a:solidFill>
                <a:srgbClr val="000000"/>
              </a:solidFill>
              <a:latin typeface="Gill Sans MT"/>
            </a:rPr>
            <a:t>100</a:t>
          </a:r>
          <a:r>
            <a:rPr lang="en-GB" sz="1100" b="0" i="0" u="none" strike="noStrike" baseline="0">
              <a:solidFill>
                <a:srgbClr val="000000"/>
              </a:solidFill>
              <a:latin typeface="Gill Sans MT"/>
            </a:rPr>
            <a:t> mL.</a:t>
          </a:r>
        </a:p>
        <a:p>
          <a:pPr algn="l" rtl="0">
            <a:lnSpc>
              <a:spcPts val="1000"/>
            </a:lnSpc>
            <a:defRPr sz="1000"/>
          </a:pPr>
          <a:r>
            <a:rPr lang="en-GB" sz="1100" b="0" i="0" u="none" strike="noStrike" baseline="0">
              <a:solidFill>
                <a:srgbClr val="000000"/>
              </a:solidFill>
              <a:latin typeface="Gill Sans MT"/>
            </a:rPr>
            <a:t>For samples containing &lt; 10% RS the extraction volume is </a:t>
          </a:r>
          <a:r>
            <a:rPr lang="en-GB" sz="1100" b="1" i="0" u="none" strike="noStrike" baseline="0">
              <a:solidFill>
                <a:srgbClr val="000000"/>
              </a:solidFill>
              <a:latin typeface="Gill Sans MT"/>
            </a:rPr>
            <a:t>10.3</a:t>
          </a:r>
          <a:r>
            <a:rPr lang="en-GB" sz="1100" b="0" i="0" u="none" strike="noStrike" baseline="0">
              <a:solidFill>
                <a:srgbClr val="000000"/>
              </a:solidFill>
              <a:latin typeface="Gill Sans MT"/>
            </a:rPr>
            <a:t> mL.</a:t>
          </a:r>
        </a:p>
        <a:p>
          <a:pPr algn="l" rtl="0">
            <a:lnSpc>
              <a:spcPts val="1000"/>
            </a:lnSpc>
            <a:defRPr sz="1000"/>
          </a:pPr>
          <a:endParaRPr lang="en-GB" sz="1100" b="0" i="0" u="none" strike="noStrike" baseline="0">
            <a:solidFill>
              <a:srgbClr val="000000"/>
            </a:solidFill>
            <a:latin typeface="Gill Sans MT"/>
          </a:endParaRPr>
        </a:p>
        <a:p>
          <a:pPr algn="l" rtl="0">
            <a:defRPr sz="1000"/>
          </a:pPr>
          <a:endParaRPr lang="en-GB" sz="1100" b="0" i="0" u="none" strike="noStrike" baseline="0">
            <a:solidFill>
              <a:srgbClr val="000000"/>
            </a:solidFill>
            <a:latin typeface="Gill Sans MT"/>
          </a:endParaRPr>
        </a:p>
      </xdr:txBody>
    </xdr:sp>
    <xdr:clientData/>
  </xdr:twoCellAnchor>
  <xdr:twoCellAnchor editAs="oneCell">
    <xdr:from>
      <xdr:col>2</xdr:col>
      <xdr:colOff>49695</xdr:colOff>
      <xdr:row>35</xdr:row>
      <xdr:rowOff>124866</xdr:rowOff>
    </xdr:from>
    <xdr:to>
      <xdr:col>5</xdr:col>
      <xdr:colOff>25303</xdr:colOff>
      <xdr:row>40</xdr:row>
      <xdr:rowOff>110374</xdr:rowOff>
    </xdr:to>
    <xdr:sp macro="" textlink="">
      <xdr:nvSpPr>
        <xdr:cNvPr id="6237" name="Rectangle 93">
          <a:extLst>
            <a:ext uri="{FF2B5EF4-FFF2-40B4-BE49-F238E27FC236}">
              <a16:creationId xmlns:a16="http://schemas.microsoft.com/office/drawing/2014/main" id="{8B186CFD-231B-4A47-AEBB-501D50DAEC65}"/>
            </a:ext>
          </a:extLst>
        </xdr:cNvPr>
        <xdr:cNvSpPr>
          <a:spLocks noChangeArrowheads="1"/>
        </xdr:cNvSpPr>
      </xdr:nvSpPr>
      <xdr:spPr bwMode="auto">
        <a:xfrm>
          <a:off x="190499" y="9310279"/>
          <a:ext cx="1980000" cy="938008"/>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4.  Sample weight</a:t>
          </a:r>
        </a:p>
        <a:p>
          <a:pPr algn="l" rtl="0">
            <a:defRPr sz="1000"/>
          </a:pPr>
          <a:r>
            <a:rPr lang="en-GB" sz="1100" b="0" i="0" u="none" strike="noStrike" baseline="0">
              <a:solidFill>
                <a:srgbClr val="000000"/>
              </a:solidFill>
              <a:latin typeface="Gill Sans MT"/>
            </a:rPr>
            <a:t>Enter the sample weight correct to the 3rd decimal place e.g. either ~0.5 g (</a:t>
          </a:r>
          <a:r>
            <a:rPr lang="en-GB" sz="1100" b="1" i="0" u="none" strike="noStrike" baseline="0">
              <a:solidFill>
                <a:srgbClr val="000000"/>
              </a:solidFill>
              <a:latin typeface="Gill Sans MT"/>
            </a:rPr>
            <a:t>Method 1</a:t>
          </a:r>
          <a:r>
            <a:rPr lang="en-GB" sz="1100" b="0" i="0" u="none" strike="noStrike" baseline="0">
              <a:solidFill>
                <a:srgbClr val="000000"/>
              </a:solidFill>
              <a:latin typeface="Gill Sans MT"/>
            </a:rPr>
            <a:t>) or ~1 g (</a:t>
          </a:r>
          <a:r>
            <a:rPr lang="en-GB" sz="1100" b="1" i="0" u="none" strike="noStrike" baseline="0">
              <a:solidFill>
                <a:srgbClr val="000000"/>
              </a:solidFill>
              <a:latin typeface="Gill Sans MT"/>
            </a:rPr>
            <a:t>Method 2</a:t>
          </a:r>
          <a:r>
            <a:rPr lang="en-GB" sz="1100" b="0" i="0" u="none" strike="noStrike" baseline="0">
              <a:solidFill>
                <a:srgbClr val="000000"/>
              </a:solidFill>
              <a:latin typeface="Gill Sans MT"/>
            </a:rPr>
            <a:t>).</a:t>
          </a:r>
        </a:p>
      </xdr:txBody>
    </xdr:sp>
    <xdr:clientData/>
  </xdr:twoCellAnchor>
  <xdr:twoCellAnchor editAs="oneCell">
    <xdr:from>
      <xdr:col>10</xdr:col>
      <xdr:colOff>248479</xdr:colOff>
      <xdr:row>30</xdr:row>
      <xdr:rowOff>91108</xdr:rowOff>
    </xdr:from>
    <xdr:to>
      <xdr:col>14</xdr:col>
      <xdr:colOff>453060</xdr:colOff>
      <xdr:row>36</xdr:row>
      <xdr:rowOff>1659</xdr:rowOff>
    </xdr:to>
    <xdr:sp macro="" textlink="">
      <xdr:nvSpPr>
        <xdr:cNvPr id="6245" name="Rectangle 101">
          <a:extLst>
            <a:ext uri="{FF2B5EF4-FFF2-40B4-BE49-F238E27FC236}">
              <a16:creationId xmlns:a16="http://schemas.microsoft.com/office/drawing/2014/main" id="{50F832AE-772B-4910-8D7D-13DC47B56449}"/>
            </a:ext>
          </a:extLst>
        </xdr:cNvPr>
        <xdr:cNvSpPr>
          <a:spLocks noChangeArrowheads="1"/>
        </xdr:cNvSpPr>
      </xdr:nvSpPr>
      <xdr:spPr bwMode="auto">
        <a:xfrm>
          <a:off x="6046305" y="8324021"/>
          <a:ext cx="2739059" cy="1053551"/>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GB" sz="1100" b="1" i="0" u="none" strike="noStrike" baseline="0">
              <a:solidFill>
                <a:srgbClr val="000000"/>
              </a:solidFill>
              <a:latin typeface="Gill Sans MT"/>
            </a:rPr>
            <a:t>8. Moisture content &amp; "dwb" </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GB" sz="1100" b="0" i="0" baseline="0">
              <a:effectLst/>
              <a:latin typeface="Gill Sans MT" panose="020B0502020104020203" pitchFamily="34" charset="0"/>
              <a:ea typeface="+mn-ea"/>
              <a:cs typeface="+mn-cs"/>
            </a:rPr>
            <a:t>To calculate starch content on a dry weight basis enter the percentage moisture content of the sample calculated using the following equation: [(fresh weight - dry weight) / fresh weight] * 100.</a:t>
          </a:r>
          <a:endParaRPr lang="en-IE" sz="1100">
            <a:effectLst/>
            <a:latin typeface="Gill Sans MT" panose="020B0502020104020203" pitchFamily="34" charset="0"/>
          </a:endParaRPr>
        </a:p>
      </xdr:txBody>
    </xdr:sp>
    <xdr:clientData/>
  </xdr:twoCellAnchor>
  <xdr:twoCellAnchor>
    <xdr:from>
      <xdr:col>5</xdr:col>
      <xdr:colOff>695325</xdr:colOff>
      <xdr:row>13</xdr:row>
      <xdr:rowOff>438150</xdr:rowOff>
    </xdr:from>
    <xdr:to>
      <xdr:col>8</xdr:col>
      <xdr:colOff>447675</xdr:colOff>
      <xdr:row>18</xdr:row>
      <xdr:rowOff>57150</xdr:rowOff>
    </xdr:to>
    <xdr:cxnSp macro="">
      <xdr:nvCxnSpPr>
        <xdr:cNvPr id="1043" name="Straight Arrow Connector 2">
          <a:extLst>
            <a:ext uri="{FF2B5EF4-FFF2-40B4-BE49-F238E27FC236}">
              <a16:creationId xmlns:a16="http://schemas.microsoft.com/office/drawing/2014/main" id="{FEDED422-3092-4B13-A7B9-BDF6D56E022B}"/>
            </a:ext>
          </a:extLst>
        </xdr:cNvPr>
        <xdr:cNvCxnSpPr>
          <a:cxnSpLocks noChangeShapeType="1"/>
          <a:stCxn id="6155" idx="1"/>
        </xdr:cNvCxnSpPr>
      </xdr:nvCxnSpPr>
      <xdr:spPr bwMode="auto">
        <a:xfrm flipH="1">
          <a:off x="2847975" y="4143375"/>
          <a:ext cx="1895475" cy="1104900"/>
        </a:xfrm>
        <a:prstGeom prst="straightConnector1">
          <a:avLst/>
        </a:prstGeom>
        <a:noFill/>
        <a:ln w="15875" algn="ctr">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5</xdr:col>
      <xdr:colOff>219075</xdr:colOff>
      <xdr:row>13</xdr:row>
      <xdr:rowOff>228600</xdr:rowOff>
    </xdr:from>
    <xdr:to>
      <xdr:col>5</xdr:col>
      <xdr:colOff>228600</xdr:colOff>
      <xdr:row>14</xdr:row>
      <xdr:rowOff>114300</xdr:rowOff>
    </xdr:to>
    <xdr:cxnSp macro="">
      <xdr:nvCxnSpPr>
        <xdr:cNvPr id="1044" name="Straight Arrow Connector 33">
          <a:extLst>
            <a:ext uri="{FF2B5EF4-FFF2-40B4-BE49-F238E27FC236}">
              <a16:creationId xmlns:a16="http://schemas.microsoft.com/office/drawing/2014/main" id="{7FC997EF-611D-455D-A493-80A97118AC7D}"/>
            </a:ext>
          </a:extLst>
        </xdr:cNvPr>
        <xdr:cNvCxnSpPr>
          <a:cxnSpLocks noChangeShapeType="1"/>
          <a:stCxn id="6152" idx="2"/>
        </xdr:cNvCxnSpPr>
      </xdr:nvCxnSpPr>
      <xdr:spPr bwMode="auto">
        <a:xfrm flipH="1">
          <a:off x="2371725" y="3933825"/>
          <a:ext cx="9525" cy="466725"/>
        </a:xfrm>
        <a:prstGeom prst="straightConnector1">
          <a:avLst/>
        </a:prstGeom>
        <a:noFill/>
        <a:ln w="15875" algn="ctr">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9</xdr:col>
      <xdr:colOff>66675</xdr:colOff>
      <xdr:row>28</xdr:row>
      <xdr:rowOff>28575</xdr:rowOff>
    </xdr:from>
    <xdr:to>
      <xdr:col>10</xdr:col>
      <xdr:colOff>19050</xdr:colOff>
      <xdr:row>39</xdr:row>
      <xdr:rowOff>123825</xdr:rowOff>
    </xdr:to>
    <xdr:cxnSp macro="">
      <xdr:nvCxnSpPr>
        <xdr:cNvPr id="1045" name="Straight Arrow Connector 36">
          <a:extLst>
            <a:ext uri="{FF2B5EF4-FFF2-40B4-BE49-F238E27FC236}">
              <a16:creationId xmlns:a16="http://schemas.microsoft.com/office/drawing/2014/main" id="{5E7E0BC3-8206-4ACD-A538-560DB7563615}"/>
            </a:ext>
          </a:extLst>
        </xdr:cNvPr>
        <xdr:cNvCxnSpPr>
          <a:cxnSpLocks noChangeShapeType="1"/>
          <a:stCxn id="6159" idx="3"/>
        </xdr:cNvCxnSpPr>
      </xdr:nvCxnSpPr>
      <xdr:spPr bwMode="auto">
        <a:xfrm flipV="1">
          <a:off x="5076825" y="7772400"/>
          <a:ext cx="752475" cy="2190750"/>
        </a:xfrm>
        <a:prstGeom prst="straightConnector1">
          <a:avLst/>
        </a:prstGeom>
        <a:noFill/>
        <a:ln w="15875" algn="ctr">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5</xdr:col>
      <xdr:colOff>28575</xdr:colOff>
      <xdr:row>25</xdr:row>
      <xdr:rowOff>142875</xdr:rowOff>
    </xdr:from>
    <xdr:to>
      <xdr:col>6</xdr:col>
      <xdr:colOff>428625</xdr:colOff>
      <xdr:row>38</xdr:row>
      <xdr:rowOff>19050</xdr:rowOff>
    </xdr:to>
    <xdr:cxnSp macro="">
      <xdr:nvCxnSpPr>
        <xdr:cNvPr id="1046" name="Straight Arrow Connector 39">
          <a:extLst>
            <a:ext uri="{FF2B5EF4-FFF2-40B4-BE49-F238E27FC236}">
              <a16:creationId xmlns:a16="http://schemas.microsoft.com/office/drawing/2014/main" id="{0F19D8A7-D7B5-49B9-8CBF-77D004BD6184}"/>
            </a:ext>
          </a:extLst>
        </xdr:cNvPr>
        <xdr:cNvCxnSpPr>
          <a:cxnSpLocks noChangeShapeType="1"/>
          <a:stCxn id="6237" idx="3"/>
        </xdr:cNvCxnSpPr>
      </xdr:nvCxnSpPr>
      <xdr:spPr bwMode="auto">
        <a:xfrm flipV="1">
          <a:off x="2181225" y="7315200"/>
          <a:ext cx="1114425" cy="2352675"/>
        </a:xfrm>
        <a:prstGeom prst="straightConnector1">
          <a:avLst/>
        </a:prstGeom>
        <a:noFill/>
        <a:ln w="15875" algn="ctr">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7</xdr:col>
      <xdr:colOff>428625</xdr:colOff>
      <xdr:row>28</xdr:row>
      <xdr:rowOff>114300</xdr:rowOff>
    </xdr:from>
    <xdr:to>
      <xdr:col>8</xdr:col>
      <xdr:colOff>333375</xdr:colOff>
      <xdr:row>30</xdr:row>
      <xdr:rowOff>171450</xdr:rowOff>
    </xdr:to>
    <xdr:cxnSp macro="">
      <xdr:nvCxnSpPr>
        <xdr:cNvPr id="1047" name="Straight Arrow Connector 42">
          <a:extLst>
            <a:ext uri="{FF2B5EF4-FFF2-40B4-BE49-F238E27FC236}">
              <a16:creationId xmlns:a16="http://schemas.microsoft.com/office/drawing/2014/main" id="{D0BFFF69-AE3C-43C3-B496-4D0ADD63E6FF}"/>
            </a:ext>
          </a:extLst>
        </xdr:cNvPr>
        <xdr:cNvCxnSpPr>
          <a:cxnSpLocks noChangeShapeType="1"/>
          <a:stCxn id="6238" idx="0"/>
        </xdr:cNvCxnSpPr>
      </xdr:nvCxnSpPr>
      <xdr:spPr bwMode="auto">
        <a:xfrm flipV="1">
          <a:off x="4010025" y="7858125"/>
          <a:ext cx="619125" cy="438150"/>
        </a:xfrm>
        <a:prstGeom prst="straightConnector1">
          <a:avLst/>
        </a:prstGeom>
        <a:noFill/>
        <a:ln w="15875" algn="ctr">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7</xdr:col>
      <xdr:colOff>400050</xdr:colOff>
      <xdr:row>21</xdr:row>
      <xdr:rowOff>47625</xdr:rowOff>
    </xdr:from>
    <xdr:to>
      <xdr:col>9</xdr:col>
      <xdr:colOff>390525</xdr:colOff>
      <xdr:row>25</xdr:row>
      <xdr:rowOff>76200</xdr:rowOff>
    </xdr:to>
    <xdr:cxnSp macro="">
      <xdr:nvCxnSpPr>
        <xdr:cNvPr id="1048" name="Straight Arrow Connector 45">
          <a:extLst>
            <a:ext uri="{FF2B5EF4-FFF2-40B4-BE49-F238E27FC236}">
              <a16:creationId xmlns:a16="http://schemas.microsoft.com/office/drawing/2014/main" id="{67B32DA1-6376-44CA-A750-1A3C325E8C41}"/>
            </a:ext>
          </a:extLst>
        </xdr:cNvPr>
        <xdr:cNvCxnSpPr>
          <a:cxnSpLocks noChangeShapeType="1"/>
          <a:stCxn id="36" idx="1"/>
        </xdr:cNvCxnSpPr>
      </xdr:nvCxnSpPr>
      <xdr:spPr bwMode="auto">
        <a:xfrm flipH="1">
          <a:off x="3981450" y="5676900"/>
          <a:ext cx="1419225" cy="1571625"/>
        </a:xfrm>
        <a:prstGeom prst="straightConnector1">
          <a:avLst/>
        </a:prstGeom>
        <a:noFill/>
        <a:ln w="15875" algn="ctr">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12</xdr:col>
      <xdr:colOff>285750</xdr:colOff>
      <xdr:row>25</xdr:row>
      <xdr:rowOff>104775</xdr:rowOff>
    </xdr:from>
    <xdr:to>
      <xdr:col>13</xdr:col>
      <xdr:colOff>285750</xdr:colOff>
      <xdr:row>30</xdr:row>
      <xdr:rowOff>95250</xdr:rowOff>
    </xdr:to>
    <xdr:cxnSp macro="">
      <xdr:nvCxnSpPr>
        <xdr:cNvPr id="1049" name="Straight Arrow Connector 48">
          <a:extLst>
            <a:ext uri="{FF2B5EF4-FFF2-40B4-BE49-F238E27FC236}">
              <a16:creationId xmlns:a16="http://schemas.microsoft.com/office/drawing/2014/main" id="{8D302AD6-47C9-42C6-83FA-2A1B4D9D5449}"/>
            </a:ext>
          </a:extLst>
        </xdr:cNvPr>
        <xdr:cNvCxnSpPr>
          <a:cxnSpLocks noChangeShapeType="1"/>
          <a:stCxn id="6245" idx="0"/>
        </xdr:cNvCxnSpPr>
      </xdr:nvCxnSpPr>
      <xdr:spPr bwMode="auto">
        <a:xfrm flipV="1">
          <a:off x="7429500" y="7277100"/>
          <a:ext cx="619125" cy="942975"/>
        </a:xfrm>
        <a:prstGeom prst="straightConnector1">
          <a:avLst/>
        </a:prstGeom>
        <a:noFill/>
        <a:ln w="15875" algn="ctr">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editAs="oneCell">
    <xdr:from>
      <xdr:col>2</xdr:col>
      <xdr:colOff>49695</xdr:colOff>
      <xdr:row>30</xdr:row>
      <xdr:rowOff>91108</xdr:rowOff>
    </xdr:from>
    <xdr:to>
      <xdr:col>5</xdr:col>
      <xdr:colOff>25303</xdr:colOff>
      <xdr:row>35</xdr:row>
      <xdr:rowOff>66261</xdr:rowOff>
    </xdr:to>
    <xdr:sp macro="" textlink="">
      <xdr:nvSpPr>
        <xdr:cNvPr id="45" name="Rectangle 15">
          <a:extLst>
            <a:ext uri="{FF2B5EF4-FFF2-40B4-BE49-F238E27FC236}">
              <a16:creationId xmlns:a16="http://schemas.microsoft.com/office/drawing/2014/main" id="{0BC93218-F2F1-4F23-B23E-6A6DC61F776F}"/>
            </a:ext>
          </a:extLst>
        </xdr:cNvPr>
        <xdr:cNvSpPr>
          <a:spLocks noChangeArrowheads="1"/>
        </xdr:cNvSpPr>
      </xdr:nvSpPr>
      <xdr:spPr bwMode="auto">
        <a:xfrm>
          <a:off x="190499" y="8324021"/>
          <a:ext cx="1980000" cy="927653"/>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3. Starch fraction</a:t>
          </a:r>
        </a:p>
        <a:p>
          <a:pPr algn="l" rtl="0">
            <a:defRPr sz="1000"/>
          </a:pPr>
          <a:r>
            <a:rPr lang="en-GB" sz="1100" b="0" i="0" u="none" strike="noStrike" baseline="0">
              <a:solidFill>
                <a:srgbClr val="000000"/>
              </a:solidFill>
              <a:latin typeface="Gill Sans MT"/>
            </a:rPr>
            <a:t>RDS = Rapidly Digestible Starch</a:t>
          </a:r>
        </a:p>
        <a:p>
          <a:pPr algn="l" rtl="0">
            <a:defRPr sz="1000"/>
          </a:pPr>
          <a:r>
            <a:rPr lang="en-GB" sz="1100" b="0" i="0" u="none" strike="noStrike" baseline="0">
              <a:solidFill>
                <a:srgbClr val="000000"/>
              </a:solidFill>
              <a:latin typeface="Gill Sans MT"/>
            </a:rPr>
            <a:t>SDS = Slowly Digestible Starch</a:t>
          </a:r>
        </a:p>
        <a:p>
          <a:pPr algn="l" rtl="0">
            <a:defRPr sz="1000"/>
          </a:pPr>
          <a:r>
            <a:rPr lang="en-GB" sz="1100" b="0" i="0" u="none" strike="noStrike" baseline="0">
              <a:solidFill>
                <a:srgbClr val="000000"/>
              </a:solidFill>
              <a:latin typeface="Gill Sans MT"/>
            </a:rPr>
            <a:t>TDS = Total Digestible Starch</a:t>
          </a:r>
        </a:p>
        <a:p>
          <a:pPr algn="l" rtl="0">
            <a:defRPr sz="1000"/>
          </a:pPr>
          <a:r>
            <a:rPr lang="en-GB" sz="1100" b="0" i="0" u="none" strike="noStrike" baseline="0">
              <a:solidFill>
                <a:srgbClr val="000000"/>
              </a:solidFill>
              <a:latin typeface="Gill Sans MT"/>
            </a:rPr>
            <a:t>RS = Resistant Starch</a:t>
          </a:r>
        </a:p>
      </xdr:txBody>
    </xdr:sp>
    <xdr:clientData/>
  </xdr:twoCellAnchor>
  <xdr:twoCellAnchor>
    <xdr:from>
      <xdr:col>5</xdr:col>
      <xdr:colOff>28575</xdr:colOff>
      <xdr:row>29</xdr:row>
      <xdr:rowOff>161925</xdr:rowOff>
    </xdr:from>
    <xdr:to>
      <xdr:col>5</xdr:col>
      <xdr:colOff>314325</xdr:colOff>
      <xdr:row>32</xdr:row>
      <xdr:rowOff>171450</xdr:rowOff>
    </xdr:to>
    <xdr:cxnSp macro="">
      <xdr:nvCxnSpPr>
        <xdr:cNvPr id="1051" name="Straight Arrow Connector 36">
          <a:extLst>
            <a:ext uri="{FF2B5EF4-FFF2-40B4-BE49-F238E27FC236}">
              <a16:creationId xmlns:a16="http://schemas.microsoft.com/office/drawing/2014/main" id="{91AEA0C9-5447-4D42-9B02-3A73E83A86E6}"/>
            </a:ext>
          </a:extLst>
        </xdr:cNvPr>
        <xdr:cNvCxnSpPr>
          <a:cxnSpLocks noChangeShapeType="1"/>
          <a:stCxn id="45" idx="3"/>
        </xdr:cNvCxnSpPr>
      </xdr:nvCxnSpPr>
      <xdr:spPr bwMode="auto">
        <a:xfrm flipV="1">
          <a:off x="2181225" y="8096250"/>
          <a:ext cx="285750" cy="581025"/>
        </a:xfrm>
        <a:prstGeom prst="straightConnector1">
          <a:avLst/>
        </a:prstGeom>
        <a:noFill/>
        <a:ln w="15875" algn="ctr">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editAs="oneCell">
    <xdr:from>
      <xdr:col>9</xdr:col>
      <xdr:colOff>314740</xdr:colOff>
      <xdr:row>37</xdr:row>
      <xdr:rowOff>33129</xdr:rowOff>
    </xdr:from>
    <xdr:to>
      <xdr:col>14</xdr:col>
      <xdr:colOff>538370</xdr:colOff>
      <xdr:row>41</xdr:row>
      <xdr:rowOff>347869</xdr:rowOff>
    </xdr:to>
    <xdr:sp macro="" textlink="">
      <xdr:nvSpPr>
        <xdr:cNvPr id="30" name="Rectangle 93">
          <a:extLst>
            <a:ext uri="{FF2B5EF4-FFF2-40B4-BE49-F238E27FC236}">
              <a16:creationId xmlns:a16="http://schemas.microsoft.com/office/drawing/2014/main" id="{880B6682-EE79-4C29-825A-2B200796861F}"/>
            </a:ext>
          </a:extLst>
        </xdr:cNvPr>
        <xdr:cNvSpPr>
          <a:spLocks noChangeArrowheads="1"/>
        </xdr:cNvSpPr>
      </xdr:nvSpPr>
      <xdr:spPr bwMode="auto">
        <a:xfrm>
          <a:off x="5309153" y="9599542"/>
          <a:ext cx="3561521" cy="1076740"/>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9.  Starch "as is" and "dwb"</a:t>
          </a:r>
        </a:p>
        <a:p>
          <a:pPr algn="l" rtl="0">
            <a:defRPr sz="1000"/>
          </a:pPr>
          <a:r>
            <a:rPr lang="en-GB" sz="1100" b="0" i="0" u="none" strike="noStrike" baseline="0">
              <a:solidFill>
                <a:srgbClr val="000000"/>
              </a:solidFill>
              <a:latin typeface="Gill Sans MT"/>
            </a:rPr>
            <a:t>Once all raw data has been input into the MegaCalc spreadsheet </a:t>
          </a:r>
          <a:r>
            <a:rPr lang="en-GB" sz="1100" b="1" i="0" u="none" strike="noStrike" baseline="0">
              <a:solidFill>
                <a:srgbClr val="000000"/>
              </a:solidFill>
              <a:latin typeface="Gill Sans MT"/>
            </a:rPr>
            <a:t>Starch "as is" </a:t>
          </a:r>
          <a:r>
            <a:rPr lang="en-GB" sz="1100" b="0" i="0" u="none" strike="noStrike" baseline="0">
              <a:solidFill>
                <a:srgbClr val="000000"/>
              </a:solidFill>
              <a:latin typeface="Gill Sans MT"/>
            </a:rPr>
            <a:t>and </a:t>
          </a:r>
          <a:r>
            <a:rPr lang="en-GB" sz="1100" b="1" i="0" u="none" strike="noStrike" baseline="0">
              <a:solidFill>
                <a:srgbClr val="000000"/>
              </a:solidFill>
              <a:latin typeface="Gill Sans MT"/>
            </a:rPr>
            <a:t>Starch "dwb" </a:t>
          </a:r>
          <a:r>
            <a:rPr lang="en-GB" sz="1100" b="0" i="0" u="none" strike="noStrike" baseline="0">
              <a:solidFill>
                <a:srgbClr val="000000"/>
              </a:solidFill>
              <a:latin typeface="Gill Sans MT"/>
            </a:rPr>
            <a:t>values are calculated automatically.</a:t>
          </a:r>
        </a:p>
        <a:p>
          <a:pPr algn="l" rtl="0">
            <a:defRPr sz="1000"/>
          </a:pPr>
          <a:r>
            <a:rPr lang="en-GB" sz="1100" b="1" i="0" u="none" strike="noStrike" baseline="0">
              <a:solidFill>
                <a:srgbClr val="000000"/>
              </a:solidFill>
              <a:latin typeface="Gill Sans MT"/>
            </a:rPr>
            <a:t>Total Starch </a:t>
          </a:r>
          <a:r>
            <a:rPr lang="en-GB" sz="1100" b="0" i="0" u="none" strike="noStrike" baseline="0">
              <a:solidFill>
                <a:srgbClr val="000000"/>
              </a:solidFill>
              <a:latin typeface="Gill Sans MT"/>
            </a:rPr>
            <a:t>values are calculated automatically as </a:t>
          </a:r>
          <a:r>
            <a:rPr lang="en-GB" sz="1100" b="1" i="0" u="none" strike="noStrike" baseline="0">
              <a:solidFill>
                <a:srgbClr val="000000"/>
              </a:solidFill>
              <a:latin typeface="Gill Sans MT"/>
            </a:rPr>
            <a:t>TDS + RS.</a:t>
          </a:r>
        </a:p>
      </xdr:txBody>
    </xdr:sp>
    <xdr:clientData/>
  </xdr:twoCellAnchor>
  <xdr:twoCellAnchor editAs="oneCell">
    <xdr:from>
      <xdr:col>9</xdr:col>
      <xdr:colOff>389282</xdr:colOff>
      <xdr:row>18</xdr:row>
      <xdr:rowOff>86154</xdr:rowOff>
    </xdr:from>
    <xdr:to>
      <xdr:col>12</xdr:col>
      <xdr:colOff>232369</xdr:colOff>
      <xdr:row>22</xdr:row>
      <xdr:rowOff>256761</xdr:rowOff>
    </xdr:to>
    <xdr:sp macro="" textlink="">
      <xdr:nvSpPr>
        <xdr:cNvPr id="36" name="Rectangle 94">
          <a:extLst>
            <a:ext uri="{FF2B5EF4-FFF2-40B4-BE49-F238E27FC236}">
              <a16:creationId xmlns:a16="http://schemas.microsoft.com/office/drawing/2014/main" id="{0B98F654-37DF-4DFF-80E4-0B6D0857F3C7}"/>
            </a:ext>
          </a:extLst>
        </xdr:cNvPr>
        <xdr:cNvSpPr>
          <a:spLocks noChangeArrowheads="1"/>
        </xdr:cNvSpPr>
      </xdr:nvSpPr>
      <xdr:spPr bwMode="auto">
        <a:xfrm>
          <a:off x="5383695" y="5378741"/>
          <a:ext cx="1980000" cy="800085"/>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lnSpc>
              <a:spcPts val="1000"/>
            </a:lnSpc>
            <a:defRPr sz="1000"/>
          </a:pPr>
          <a:r>
            <a:rPr lang="en-GB" sz="1100" b="1" i="0" u="none" strike="noStrike" baseline="0">
              <a:solidFill>
                <a:srgbClr val="000000"/>
              </a:solidFill>
              <a:latin typeface="Gill Sans MT"/>
            </a:rPr>
            <a:t>5.  Extract volume (EV) </a:t>
          </a:r>
        </a:p>
        <a:p>
          <a:pPr rtl="0">
            <a:lnSpc>
              <a:spcPts val="1100"/>
            </a:lnSpc>
          </a:pPr>
          <a:r>
            <a:rPr lang="en-GB" sz="1100" b="0" i="0" baseline="0">
              <a:effectLst/>
              <a:latin typeface="+mn-lt"/>
              <a:ea typeface="+mn-ea"/>
              <a:cs typeface="+mn-cs"/>
            </a:rPr>
            <a:t>Enter the extract volume in mL, either 20.5 (</a:t>
          </a:r>
          <a:r>
            <a:rPr lang="en-GB" sz="1100" b="1" i="0" baseline="0">
              <a:effectLst/>
              <a:latin typeface="+mn-lt"/>
              <a:ea typeface="+mn-ea"/>
              <a:cs typeface="+mn-cs"/>
            </a:rPr>
            <a:t>Method 1</a:t>
          </a:r>
          <a:r>
            <a:rPr lang="en-GB" sz="1100" b="0" i="0" baseline="0">
              <a:effectLst/>
              <a:latin typeface="+mn-lt"/>
              <a:ea typeface="+mn-ea"/>
              <a:cs typeface="+mn-cs"/>
            </a:rPr>
            <a:t>) or 40 (</a:t>
          </a:r>
          <a:r>
            <a:rPr lang="en-GB" sz="1100" b="1" i="0" baseline="0">
              <a:effectLst/>
              <a:latin typeface="+mn-lt"/>
              <a:ea typeface="+mn-ea"/>
              <a:cs typeface="+mn-cs"/>
            </a:rPr>
            <a:t>Method 2</a:t>
          </a:r>
          <a:r>
            <a:rPr lang="en-GB" sz="1100" b="0" i="0" baseline="0">
              <a:effectLst/>
              <a:latin typeface="+mn-lt"/>
              <a:ea typeface="+mn-ea"/>
              <a:cs typeface="+mn-cs"/>
            </a:rPr>
            <a:t>).</a:t>
          </a:r>
          <a:endParaRPr lang="en-IE">
            <a:effectLst/>
          </a:endParaRPr>
        </a:p>
        <a:p>
          <a:pPr algn="l" rtl="0">
            <a:lnSpc>
              <a:spcPts val="1000"/>
            </a:lnSpc>
            <a:defRPr sz="1000"/>
          </a:pPr>
          <a:endParaRPr lang="en-GB" sz="1100" b="0" i="0" u="none" strike="noStrike" baseline="0">
            <a:solidFill>
              <a:srgbClr val="000000"/>
            </a:solidFill>
            <a:latin typeface="Gill Sans MT"/>
          </a:endParaRPr>
        </a:p>
        <a:p>
          <a:pPr algn="l" rtl="0">
            <a:lnSpc>
              <a:spcPts val="1000"/>
            </a:lnSpc>
            <a:defRPr sz="1000"/>
          </a:pPr>
          <a:endParaRPr lang="en-GB" sz="1100" b="0" i="0" u="none" strike="noStrike" baseline="0">
            <a:solidFill>
              <a:srgbClr val="000000"/>
            </a:solidFill>
            <a:latin typeface="Gill Sans MT"/>
          </a:endParaRPr>
        </a:p>
      </xdr:txBody>
    </xdr:sp>
    <xdr:clientData/>
  </xdr:twoCellAnchor>
  <xdr:twoCellAnchor editAs="oneCell">
    <xdr:from>
      <xdr:col>1</xdr:col>
      <xdr:colOff>0</xdr:colOff>
      <xdr:row>1</xdr:row>
      <xdr:rowOff>1</xdr:rowOff>
    </xdr:from>
    <xdr:to>
      <xdr:col>16</xdr:col>
      <xdr:colOff>0</xdr:colOff>
      <xdr:row>6</xdr:row>
      <xdr:rowOff>32526</xdr:rowOff>
    </xdr:to>
    <xdr:pic>
      <xdr:nvPicPr>
        <xdr:cNvPr id="3" name="Picture 2">
          <a:extLst>
            <a:ext uri="{FF2B5EF4-FFF2-40B4-BE49-F238E27FC236}">
              <a16:creationId xmlns:a16="http://schemas.microsoft.com/office/drawing/2014/main" id="{B4CD6205-864F-48D1-A6B4-CA735A240DEC}"/>
            </a:ext>
          </a:extLst>
        </xdr:cNvPr>
        <xdr:cNvPicPr>
          <a:picLocks noChangeAspect="1"/>
        </xdr:cNvPicPr>
      </xdr:nvPicPr>
      <xdr:blipFill>
        <a:blip xmlns:r="http://schemas.openxmlformats.org/officeDocument/2006/relationships" r:embed="rId4"/>
        <a:stretch>
          <a:fillRect/>
        </a:stretch>
      </xdr:blipFill>
      <xdr:spPr>
        <a:xfrm>
          <a:off x="152400" y="95251"/>
          <a:ext cx="8943975" cy="1451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49282</xdr:colOff>
      <xdr:row>4</xdr:row>
      <xdr:rowOff>9931</xdr:rowOff>
    </xdr:from>
    <xdr:to>
      <xdr:col>18</xdr:col>
      <xdr:colOff>281609</xdr:colOff>
      <xdr:row>5</xdr:row>
      <xdr:rowOff>29395</xdr:rowOff>
    </xdr:to>
    <xdr:sp macro="" textlink="">
      <xdr:nvSpPr>
        <xdr:cNvPr id="2075" name="Text Box 27">
          <a:hlinkClick xmlns:r="http://schemas.openxmlformats.org/officeDocument/2006/relationships" r:id="rId1"/>
          <a:extLst>
            <a:ext uri="{FF2B5EF4-FFF2-40B4-BE49-F238E27FC236}">
              <a16:creationId xmlns:a16="http://schemas.microsoft.com/office/drawing/2014/main" id="{942A0DAA-EB9B-4F5F-9C3B-BB4A134C7B9D}"/>
            </a:ext>
          </a:extLst>
        </xdr:cNvPr>
        <xdr:cNvSpPr txBox="1">
          <a:spLocks noChangeArrowheads="1"/>
        </xdr:cNvSpPr>
      </xdr:nvSpPr>
      <xdr:spPr bwMode="auto">
        <a:xfrm>
          <a:off x="8174521" y="1567061"/>
          <a:ext cx="928066" cy="209964"/>
        </a:xfrm>
        <a:prstGeom prst="rect">
          <a:avLst/>
        </a:prstGeom>
        <a:noFill/>
        <a:ln>
          <a:noFill/>
        </a:ln>
        <a:extLst>
          <a:ext uri="{909E8E84-426E-40dd-AFC4-6F175D3DCCD1}"/>
          <a:ext uri="{91240B29-F687-4f45-9708-019B960494DF}"/>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Instructions</a:t>
          </a:r>
        </a:p>
      </xdr:txBody>
    </xdr:sp>
    <xdr:clientData fPrintsWithSheet="0"/>
  </xdr:twoCellAnchor>
  <xdr:twoCellAnchor>
    <xdr:from>
      <xdr:col>16</xdr:col>
      <xdr:colOff>49281</xdr:colOff>
      <xdr:row>5</xdr:row>
      <xdr:rowOff>29395</xdr:rowOff>
    </xdr:from>
    <xdr:to>
      <xdr:col>18</xdr:col>
      <xdr:colOff>278156</xdr:colOff>
      <xdr:row>6</xdr:row>
      <xdr:rowOff>38920</xdr:rowOff>
    </xdr:to>
    <xdr:sp macro="" textlink="">
      <xdr:nvSpPr>
        <xdr:cNvPr id="2076" name="Text Box 28">
          <a:hlinkClick xmlns:r="http://schemas.openxmlformats.org/officeDocument/2006/relationships" r:id="rId2"/>
          <a:extLst>
            <a:ext uri="{FF2B5EF4-FFF2-40B4-BE49-F238E27FC236}">
              <a16:creationId xmlns:a16="http://schemas.microsoft.com/office/drawing/2014/main" id="{49B11DF5-2FF7-45A4-9949-9C81F8016757}"/>
            </a:ext>
          </a:extLst>
        </xdr:cNvPr>
        <xdr:cNvSpPr txBox="1">
          <a:spLocks noChangeArrowheads="1"/>
        </xdr:cNvSpPr>
      </xdr:nvSpPr>
      <xdr:spPr bwMode="auto">
        <a:xfrm>
          <a:off x="8174520" y="1777025"/>
          <a:ext cx="924614" cy="200025"/>
        </a:xfrm>
        <a:prstGeom prst="rect">
          <a:avLst/>
        </a:prstGeom>
        <a:noFill/>
        <a:ln>
          <a:noFill/>
        </a:ln>
        <a:extLst>
          <a:ext uri="{909E8E84-426E-40dd-AFC4-6F175D3DCCD1}"/>
          <a:ext uri="{91240B29-F687-4f45-9708-019B960494DF}"/>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Contact Us</a:t>
          </a:r>
        </a:p>
      </xdr:txBody>
    </xdr:sp>
    <xdr:clientData fPrintsWithSheet="0"/>
  </xdr:twoCellAnchor>
  <xdr:twoCellAnchor>
    <xdr:from>
      <xdr:col>2</xdr:col>
      <xdr:colOff>19050</xdr:colOff>
      <xdr:row>115</xdr:row>
      <xdr:rowOff>171450</xdr:rowOff>
    </xdr:from>
    <xdr:to>
      <xdr:col>8</xdr:col>
      <xdr:colOff>114300</xdr:colOff>
      <xdr:row>116</xdr:row>
      <xdr:rowOff>161925</xdr:rowOff>
    </xdr:to>
    <xdr:sp macro="" textlink="">
      <xdr:nvSpPr>
        <xdr:cNvPr id="2081" name="Text Box 33">
          <a:hlinkClick xmlns:r="http://schemas.openxmlformats.org/officeDocument/2006/relationships" r:id="rId3"/>
          <a:extLst>
            <a:ext uri="{FF2B5EF4-FFF2-40B4-BE49-F238E27FC236}">
              <a16:creationId xmlns:a16="http://schemas.microsoft.com/office/drawing/2014/main" id="{86A149DD-4E97-4B0E-B39D-7686A60AB0AD}"/>
            </a:ext>
          </a:extLst>
        </xdr:cNvPr>
        <xdr:cNvSpPr txBox="1">
          <a:spLocks noChangeArrowheads="1"/>
        </xdr:cNvSpPr>
      </xdr:nvSpPr>
      <xdr:spPr bwMode="auto">
        <a:xfrm>
          <a:off x="161925" y="7905750"/>
          <a:ext cx="1981200" cy="1809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Back to Top of Page</a:t>
          </a:r>
        </a:p>
      </xdr:txBody>
    </xdr:sp>
    <xdr:clientData fPrintsWithSheet="0"/>
  </xdr:twoCellAnchor>
  <xdr:twoCellAnchor editAs="oneCell">
    <xdr:from>
      <xdr:col>1</xdr:col>
      <xdr:colOff>1</xdr:colOff>
      <xdr:row>1</xdr:row>
      <xdr:rowOff>0</xdr:rowOff>
    </xdr:from>
    <xdr:to>
      <xdr:col>18</xdr:col>
      <xdr:colOff>1</xdr:colOff>
      <xdr:row>3</xdr:row>
      <xdr:rowOff>29735</xdr:rowOff>
    </xdr:to>
    <xdr:pic>
      <xdr:nvPicPr>
        <xdr:cNvPr id="3" name="Picture 2">
          <a:extLst>
            <a:ext uri="{FF2B5EF4-FFF2-40B4-BE49-F238E27FC236}">
              <a16:creationId xmlns:a16="http://schemas.microsoft.com/office/drawing/2014/main" id="{AC03BAF5-4471-439D-A200-E6558DEB0121}"/>
            </a:ext>
          </a:extLst>
        </xdr:cNvPr>
        <xdr:cNvPicPr>
          <a:picLocks noChangeAspect="1"/>
        </xdr:cNvPicPr>
      </xdr:nvPicPr>
      <xdr:blipFill>
        <a:blip xmlns:r="http://schemas.openxmlformats.org/officeDocument/2006/relationships" r:embed="rId4"/>
        <a:stretch>
          <a:fillRect/>
        </a:stretch>
      </xdr:blipFill>
      <xdr:spPr>
        <a:xfrm>
          <a:off x="152401" y="95250"/>
          <a:ext cx="9220200" cy="149658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a:noFill/>
        </a:ln>
        <a:effectLst/>
        <a:extLst>
          <a:ext uri="{91240B29-F687-4f45-9708-019B960494DF}">
            <a14:hiddenLine xmlns:a14="http://schemas.microsoft.com/office/drawing/2010/main" xmlns=""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a:noFill/>
        </a:ln>
        <a:effectLst/>
        <a:extLst>
          <a:ext uri="{91240B29-F687-4f45-9708-019B960494DF}">
            <a14:hiddenLine xmlns:a14="http://schemas.microsoft.com/office/drawing/2010/main" xmlns=""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upportcs.megazyme.com/support/home" TargetMode="External"/><Relationship Id="rId2" Type="http://schemas.openxmlformats.org/officeDocument/2006/relationships/hyperlink" Target="http://www.megazyme.com/" TargetMode="External"/><Relationship Id="rId1" Type="http://schemas.openxmlformats.org/officeDocument/2006/relationships/hyperlink" Target="mailto:info@megazyme.com" TargetMode="External"/><Relationship Id="rId5" Type="http://schemas.openxmlformats.org/officeDocument/2006/relationships/drawing" Target="../drawings/drawing1.xml"/><Relationship Id="rId4" Type="http://schemas.openxmlformats.org/officeDocument/2006/relationships/hyperlink" Target="http://support.megazyme.com/support/hom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Q52"/>
  <sheetViews>
    <sheetView workbookViewId="0">
      <selection activeCell="F7" sqref="F7"/>
    </sheetView>
  </sheetViews>
  <sheetFormatPr defaultColWidth="12.28515625" defaultRowHeight="15"/>
  <cols>
    <col min="1" max="1" width="2.28515625" style="87" customWidth="1"/>
    <col min="2" max="2" width="0.42578125" style="87" customWidth="1"/>
    <col min="3" max="3" width="1.140625" style="92" customWidth="1"/>
    <col min="4" max="4" width="18.28515625" style="87" customWidth="1"/>
    <col min="5" max="9" width="10.7109375" style="87" customWidth="1"/>
    <col min="10" max="10" width="12" style="87" customWidth="1"/>
    <col min="11" max="11" width="10.7109375" style="87" customWidth="1"/>
    <col min="12" max="13" width="9.28515625" style="87" customWidth="1"/>
    <col min="14" max="14" width="8.7109375" style="87" customWidth="1"/>
    <col min="15" max="15" width="9" style="87" customWidth="1"/>
    <col min="16" max="16" width="1.7109375" style="87" customWidth="1"/>
    <col min="17" max="17" width="86" style="86" customWidth="1"/>
    <col min="18" max="16384" width="12.28515625" style="87"/>
  </cols>
  <sheetData>
    <row r="1" spans="1:17" ht="7.7" customHeight="1"/>
    <row r="2" spans="1:17" ht="13.7" customHeight="1">
      <c r="A2" s="1"/>
      <c r="B2" s="3"/>
      <c r="C2" s="6"/>
      <c r="D2" s="3"/>
      <c r="E2" s="3"/>
      <c r="F2" s="3"/>
      <c r="G2" s="3"/>
      <c r="H2" s="3"/>
      <c r="I2" s="3"/>
      <c r="J2" s="3"/>
      <c r="K2" s="3"/>
      <c r="L2" s="3"/>
      <c r="M2" s="3"/>
      <c r="N2" s="3"/>
      <c r="O2" s="3"/>
      <c r="P2" s="3"/>
    </row>
    <row r="3" spans="1:17" ht="27" customHeight="1">
      <c r="A3" s="1"/>
      <c r="B3" s="3"/>
      <c r="C3" s="6"/>
      <c r="D3" s="4"/>
      <c r="E3" s="4"/>
      <c r="F3" s="4"/>
      <c r="G3" s="4"/>
      <c r="H3" s="4"/>
      <c r="I3" s="4"/>
      <c r="J3" s="4"/>
      <c r="K3" s="4"/>
      <c r="L3" s="4"/>
      <c r="M3" s="4"/>
      <c r="N3" s="4"/>
      <c r="O3" s="25"/>
      <c r="P3" s="3"/>
    </row>
    <row r="4" spans="1:17" ht="27" customHeight="1">
      <c r="A4" s="1"/>
      <c r="B4" s="3"/>
      <c r="C4" s="6"/>
      <c r="D4" s="4"/>
      <c r="E4" s="4"/>
      <c r="F4" s="4"/>
      <c r="G4" s="4"/>
      <c r="H4" s="4"/>
      <c r="I4" s="4"/>
      <c r="J4" s="4"/>
      <c r="K4" s="4"/>
      <c r="L4" s="4"/>
      <c r="M4" s="4"/>
      <c r="N4" s="4"/>
      <c r="O4" s="25"/>
      <c r="P4" s="3"/>
    </row>
    <row r="5" spans="1:17" ht="30.75" customHeight="1">
      <c r="A5" s="1"/>
      <c r="B5" s="3"/>
      <c r="C5" s="7"/>
      <c r="D5" s="16"/>
      <c r="E5" s="16"/>
      <c r="F5" s="16"/>
      <c r="G5" s="16"/>
      <c r="H5" s="16"/>
      <c r="I5" s="16"/>
      <c r="J5" s="16"/>
      <c r="K5" s="16"/>
      <c r="L5" s="16"/>
      <c r="M5" s="16"/>
      <c r="N5" s="16"/>
      <c r="O5" s="25"/>
      <c r="P5" s="3"/>
    </row>
    <row r="6" spans="1:17" ht="13.7" customHeight="1">
      <c r="A6" s="1"/>
      <c r="B6" s="3"/>
      <c r="C6" s="7"/>
      <c r="D6" s="5"/>
      <c r="E6" s="5"/>
      <c r="F6" s="5"/>
      <c r="G6" s="5"/>
      <c r="H6" s="5"/>
      <c r="I6" s="5"/>
      <c r="J6" s="5"/>
      <c r="K6" s="5"/>
      <c r="L6" s="5"/>
      <c r="M6" s="5"/>
      <c r="N6" s="5"/>
      <c r="O6" s="25"/>
      <c r="P6" s="3"/>
    </row>
    <row r="7" spans="1:17" s="86" customFormat="1" ht="42.95" customHeight="1">
      <c r="A7" s="1"/>
      <c r="B7" s="3"/>
      <c r="C7" s="26" t="s">
        <v>11</v>
      </c>
      <c r="D7" s="8"/>
      <c r="E7" s="8"/>
      <c r="F7" s="8"/>
      <c r="G7" s="8"/>
      <c r="H7" s="8"/>
      <c r="I7" s="8"/>
      <c r="J7" s="8"/>
      <c r="K7" s="8"/>
      <c r="L7" s="8"/>
      <c r="M7" s="8"/>
      <c r="N7" s="8"/>
      <c r="O7" s="25"/>
      <c r="P7" s="3"/>
    </row>
    <row r="8" spans="1:17" s="86" customFormat="1" ht="43.5" customHeight="1">
      <c r="A8" s="1"/>
      <c r="B8" s="3"/>
      <c r="C8" s="126" t="s">
        <v>43</v>
      </c>
      <c r="D8" s="128"/>
      <c r="E8" s="128"/>
      <c r="F8" s="128"/>
      <c r="G8" s="128"/>
      <c r="H8" s="128"/>
      <c r="I8" s="128"/>
      <c r="J8" s="128"/>
      <c r="K8" s="128"/>
      <c r="L8" s="128"/>
      <c r="M8" s="128"/>
      <c r="N8" s="128"/>
      <c r="O8" s="128"/>
      <c r="P8" s="3"/>
    </row>
    <row r="9" spans="1:17" s="86" customFormat="1" ht="38.25" customHeight="1">
      <c r="A9" s="1"/>
      <c r="B9" s="3"/>
      <c r="C9" s="26" t="s">
        <v>12</v>
      </c>
      <c r="D9" s="10"/>
      <c r="E9" s="10"/>
      <c r="F9" s="10"/>
      <c r="G9" s="10"/>
      <c r="H9" s="10"/>
      <c r="I9" s="10"/>
      <c r="J9" s="10"/>
      <c r="K9" s="10"/>
      <c r="L9" s="10"/>
      <c r="M9" s="10"/>
      <c r="N9" s="10"/>
      <c r="O9" s="3"/>
      <c r="P9" s="3"/>
    </row>
    <row r="10" spans="1:17" s="86" customFormat="1" ht="18.75">
      <c r="A10" s="1"/>
      <c r="B10" s="3"/>
      <c r="C10" s="23" t="s">
        <v>14</v>
      </c>
      <c r="D10" s="10"/>
      <c r="E10" s="10"/>
      <c r="F10" s="10"/>
      <c r="G10" s="10"/>
      <c r="H10" s="10"/>
      <c r="I10" s="10"/>
      <c r="J10" s="10"/>
      <c r="K10" s="10"/>
      <c r="L10" s="10"/>
      <c r="M10" s="10"/>
      <c r="N10" s="10"/>
      <c r="O10" s="3"/>
      <c r="P10" s="3"/>
    </row>
    <row r="11" spans="1:17" s="86" customFormat="1" ht="17.25">
      <c r="A11" s="1"/>
      <c r="B11" s="3"/>
      <c r="C11" s="23" t="s">
        <v>15</v>
      </c>
      <c r="D11" s="10"/>
      <c r="E11" s="10"/>
      <c r="F11" s="10"/>
      <c r="G11" s="10"/>
      <c r="H11" s="10"/>
      <c r="I11" s="10"/>
      <c r="J11" s="10"/>
      <c r="K11" s="10"/>
      <c r="L11" s="10"/>
      <c r="M11" s="10"/>
      <c r="N11" s="10"/>
      <c r="O11" s="3"/>
      <c r="P11" s="3"/>
    </row>
    <row r="12" spans="1:17" s="86" customFormat="1" ht="17.25">
      <c r="A12" s="1"/>
      <c r="B12" s="3"/>
      <c r="C12" s="23"/>
      <c r="D12" s="10"/>
      <c r="E12" s="10"/>
      <c r="F12" s="10"/>
      <c r="G12" s="10"/>
      <c r="H12" s="10"/>
      <c r="I12" s="10"/>
      <c r="J12" s="10"/>
      <c r="K12" s="10"/>
      <c r="L12" s="10"/>
      <c r="M12" s="10"/>
      <c r="N12" s="10"/>
      <c r="O12" s="3"/>
      <c r="P12" s="3"/>
    </row>
    <row r="13" spans="1:17" s="86" customFormat="1">
      <c r="A13" s="1"/>
      <c r="B13" s="3"/>
      <c r="C13" s="6"/>
      <c r="D13" s="10"/>
      <c r="E13" s="10"/>
      <c r="F13" s="10"/>
      <c r="G13" s="10"/>
      <c r="H13" s="10"/>
      <c r="I13" s="10"/>
      <c r="J13" s="10"/>
      <c r="K13" s="10"/>
      <c r="L13" s="10"/>
      <c r="M13" s="10"/>
      <c r="N13" s="10"/>
      <c r="O13" s="3"/>
      <c r="P13" s="3"/>
    </row>
    <row r="14" spans="1:17" s="86" customFormat="1" ht="45.95" customHeight="1">
      <c r="A14" s="1"/>
      <c r="B14" s="3"/>
      <c r="C14" s="6"/>
      <c r="D14" s="10"/>
      <c r="E14" s="10"/>
      <c r="F14" s="10"/>
      <c r="G14" s="10"/>
      <c r="H14" s="10"/>
      <c r="I14" s="10"/>
      <c r="J14" s="10"/>
      <c r="K14" s="10"/>
      <c r="L14" s="10"/>
      <c r="M14" s="10"/>
      <c r="N14" s="10"/>
      <c r="O14" s="3"/>
      <c r="P14" s="3"/>
    </row>
    <row r="15" spans="1:17" s="86" customFormat="1" ht="17.25">
      <c r="A15" s="1"/>
      <c r="B15" s="3"/>
      <c r="C15" s="6"/>
      <c r="D15" s="41" t="s">
        <v>10</v>
      </c>
      <c r="E15" s="129"/>
      <c r="F15" s="130"/>
      <c r="G15" s="131"/>
      <c r="H15" s="5"/>
      <c r="I15" s="42"/>
      <c r="J15" s="3"/>
      <c r="K15" s="3"/>
      <c r="L15" s="3"/>
      <c r="M15" s="3"/>
      <c r="N15" s="3"/>
      <c r="O15" s="43"/>
      <c r="P15" s="43"/>
      <c r="Q15" s="88"/>
    </row>
    <row r="16" spans="1:17" s="86" customFormat="1" ht="24.2" customHeight="1">
      <c r="A16" s="1"/>
      <c r="B16" s="3"/>
      <c r="C16" s="6"/>
      <c r="D16" s="3"/>
      <c r="E16" s="3"/>
      <c r="F16" s="3"/>
      <c r="G16" s="3"/>
      <c r="H16" s="5"/>
      <c r="I16" s="3"/>
      <c r="J16" s="3"/>
      <c r="K16" s="3"/>
      <c r="L16" s="3"/>
      <c r="M16" s="3"/>
      <c r="N16" s="3"/>
      <c r="O16" s="3"/>
      <c r="P16" s="3"/>
    </row>
    <row r="17" spans="1:17" s="86" customFormat="1">
      <c r="A17" s="1"/>
      <c r="B17" s="3"/>
      <c r="C17" s="6"/>
      <c r="D17" s="5"/>
      <c r="E17" s="96" t="s">
        <v>26</v>
      </c>
      <c r="F17" s="2"/>
      <c r="G17" s="3"/>
      <c r="H17" s="5"/>
      <c r="I17" s="3"/>
      <c r="J17" s="3"/>
      <c r="K17" s="5"/>
      <c r="L17" s="5"/>
      <c r="M17" s="5"/>
      <c r="N17" s="5"/>
      <c r="O17" s="3"/>
      <c r="P17" s="3"/>
    </row>
    <row r="18" spans="1:17" s="86" customFormat="1">
      <c r="A18" s="1"/>
      <c r="B18" s="3"/>
      <c r="C18" s="6"/>
      <c r="D18" s="5"/>
      <c r="E18" s="44" t="s">
        <v>16</v>
      </c>
      <c r="F18" s="44" t="s">
        <v>17</v>
      </c>
      <c r="G18" s="44" t="s">
        <v>18</v>
      </c>
      <c r="H18" s="44" t="s">
        <v>19</v>
      </c>
      <c r="I18" s="45" t="s">
        <v>22</v>
      </c>
      <c r="J18" s="5"/>
      <c r="K18" s="9"/>
      <c r="L18" s="5"/>
      <c r="M18" s="5"/>
      <c r="N18" s="5"/>
      <c r="O18" s="3"/>
      <c r="P18" s="3"/>
    </row>
    <row r="19" spans="1:17" s="86" customFormat="1">
      <c r="A19" s="1"/>
      <c r="B19" s="3"/>
      <c r="C19" s="6"/>
      <c r="D19" s="5"/>
      <c r="E19" s="46"/>
      <c r="F19" s="46"/>
      <c r="G19" s="46"/>
      <c r="H19" s="46"/>
      <c r="I19" s="47"/>
      <c r="J19" s="5"/>
      <c r="K19" s="3"/>
      <c r="L19" s="5"/>
      <c r="M19" s="5"/>
      <c r="N19" s="5"/>
      <c r="O19" s="5"/>
      <c r="P19" s="5"/>
    </row>
    <row r="20" spans="1:17" s="86" customFormat="1" ht="4.7" customHeight="1">
      <c r="A20" s="1"/>
      <c r="B20" s="3"/>
      <c r="C20" s="6"/>
      <c r="D20" s="5"/>
      <c r="E20" s="11"/>
      <c r="F20" s="11"/>
      <c r="G20" s="11"/>
      <c r="H20" s="11"/>
      <c r="I20" s="11"/>
      <c r="J20" s="5"/>
      <c r="K20" s="3"/>
      <c r="L20" s="5"/>
      <c r="M20" s="5"/>
      <c r="N20" s="5"/>
      <c r="O20" s="5"/>
      <c r="P20" s="5"/>
    </row>
    <row r="21" spans="1:17" s="86" customFormat="1">
      <c r="A21" s="1"/>
      <c r="B21" s="3"/>
      <c r="C21" s="6"/>
      <c r="D21" s="3"/>
      <c r="E21" s="64"/>
      <c r="F21" s="65" t="s">
        <v>28</v>
      </c>
      <c r="G21" s="3"/>
      <c r="H21" s="3"/>
      <c r="I21" s="3"/>
      <c r="J21" s="3"/>
      <c r="K21" s="3"/>
      <c r="L21" s="3"/>
      <c r="M21" s="3"/>
      <c r="N21" s="3"/>
      <c r="O21" s="3"/>
      <c r="P21" s="3"/>
    </row>
    <row r="22" spans="1:17" s="86" customFormat="1">
      <c r="A22" s="1"/>
      <c r="B22" s="3"/>
      <c r="C22" s="6"/>
      <c r="D22" s="3"/>
      <c r="E22" s="5"/>
      <c r="F22" s="65" t="s">
        <v>24</v>
      </c>
      <c r="G22" s="3"/>
      <c r="H22" s="3"/>
      <c r="I22" s="3"/>
      <c r="J22" s="3"/>
      <c r="K22" s="3"/>
      <c r="L22" s="3"/>
      <c r="M22" s="3"/>
      <c r="N22" s="3"/>
      <c r="O22" s="3"/>
      <c r="P22" s="3"/>
    </row>
    <row r="23" spans="1:17" s="86" customFormat="1" ht="24" customHeight="1">
      <c r="A23" s="1"/>
      <c r="B23" s="3"/>
      <c r="C23" s="6"/>
      <c r="D23" s="3"/>
      <c r="E23" s="5"/>
      <c r="F23" s="3"/>
      <c r="G23" s="3"/>
      <c r="H23" s="3"/>
      <c r="I23" s="3"/>
      <c r="J23" s="3"/>
      <c r="K23" s="3"/>
      <c r="L23" s="3"/>
      <c r="M23" s="3"/>
      <c r="N23" s="3"/>
      <c r="O23" s="27"/>
      <c r="P23" s="27"/>
      <c r="Q23" s="89"/>
    </row>
    <row r="24" spans="1:17" s="86" customFormat="1" ht="67.5" customHeight="1">
      <c r="A24" s="1"/>
      <c r="B24" s="3"/>
      <c r="C24" s="6"/>
      <c r="D24" s="68"/>
      <c r="E24" s="69" t="s">
        <v>0</v>
      </c>
      <c r="F24" s="70" t="s">
        <v>44</v>
      </c>
      <c r="G24" s="48" t="s">
        <v>52</v>
      </c>
      <c r="H24" s="48" t="s">
        <v>47</v>
      </c>
      <c r="I24" s="48" t="s">
        <v>48</v>
      </c>
      <c r="J24" s="124" t="s">
        <v>21</v>
      </c>
      <c r="K24" s="125"/>
      <c r="L24" s="125"/>
      <c r="M24" s="48" t="s">
        <v>42</v>
      </c>
      <c r="N24" s="48" t="s">
        <v>45</v>
      </c>
      <c r="O24" s="48" t="s">
        <v>41</v>
      </c>
      <c r="P24" s="93"/>
    </row>
    <row r="25" spans="1:17" s="86" customFormat="1">
      <c r="A25" s="1"/>
      <c r="B25" s="3"/>
      <c r="C25" s="6"/>
      <c r="D25" s="68"/>
      <c r="E25" s="73"/>
      <c r="F25" s="74"/>
      <c r="G25" s="68"/>
      <c r="H25" s="37"/>
      <c r="I25" s="37"/>
      <c r="J25" s="119" t="s">
        <v>20</v>
      </c>
      <c r="K25" s="120"/>
      <c r="L25" s="76" t="s">
        <v>40</v>
      </c>
      <c r="M25" s="37"/>
      <c r="N25" s="37"/>
      <c r="O25" s="37"/>
      <c r="P25" s="93"/>
    </row>
    <row r="26" spans="1:17" s="86" customFormat="1">
      <c r="A26" s="1"/>
      <c r="B26" s="3"/>
      <c r="C26" s="6"/>
      <c r="D26" s="121">
        <v>1</v>
      </c>
      <c r="E26" s="132"/>
      <c r="F26" s="59" t="s">
        <v>36</v>
      </c>
      <c r="G26" s="118">
        <v>0.5</v>
      </c>
      <c r="H26" s="98">
        <v>20.5</v>
      </c>
      <c r="I26" s="95"/>
      <c r="J26" s="97"/>
      <c r="K26" s="97"/>
      <c r="L26" s="50"/>
      <c r="M26" s="50" t="str">
        <f>IF(ISERROR(Starch_g_100g),"",Starch_g_100g)</f>
        <v/>
      </c>
      <c r="N26" s="98">
        <v>10</v>
      </c>
      <c r="O26" s="50" t="str">
        <f>IF(OR(Starch_g_100g="",ISBLANK(N26),ISERROR(Starch_g_100g_dwb)),"",Starch_g_100g_dwb)</f>
        <v/>
      </c>
      <c r="P26" s="93"/>
    </row>
    <row r="27" spans="1:17" s="86" customFormat="1">
      <c r="A27" s="1"/>
      <c r="B27" s="3"/>
      <c r="C27" s="6"/>
      <c r="D27" s="122"/>
      <c r="E27" s="133"/>
      <c r="F27" s="60" t="s">
        <v>37</v>
      </c>
      <c r="G27" s="51"/>
      <c r="H27" s="94"/>
      <c r="I27" s="51"/>
      <c r="J27" s="99"/>
      <c r="K27" s="99"/>
      <c r="L27" s="53"/>
      <c r="M27" s="53" t="str">
        <f>IF(ISERROR(Starch_g_100g),"",Starch_g_100g)</f>
        <v/>
      </c>
      <c r="N27" s="51"/>
      <c r="O27" s="53" t="str">
        <f>IF(OR(Starch_g_100g="",ISBLANK(N26),ISERROR(Starch_g_100g_dwb)),"",Starch_g_100g_dwb)</f>
        <v/>
      </c>
      <c r="P27" s="93"/>
    </row>
    <row r="28" spans="1:17" s="86" customFormat="1">
      <c r="A28" s="1"/>
      <c r="B28" s="3"/>
      <c r="C28" s="6"/>
      <c r="D28" s="122"/>
      <c r="E28" s="133"/>
      <c r="F28" s="60" t="s">
        <v>38</v>
      </c>
      <c r="G28" s="51"/>
      <c r="H28" s="94"/>
      <c r="I28" s="54"/>
      <c r="J28" s="99"/>
      <c r="K28" s="99"/>
      <c r="L28" s="53"/>
      <c r="M28" s="53" t="str">
        <f>IF(ISERROR(Starch_g_100g),"",Starch_g_100g)</f>
        <v/>
      </c>
      <c r="N28" s="51"/>
      <c r="O28" s="53" t="str">
        <f>IF(OR(Starch_g_100g="",ISBLANK(N26),ISERROR(Starch_g_100g_dwb)),"",Starch_g_100g_dwb)</f>
        <v/>
      </c>
      <c r="P28" s="93"/>
    </row>
    <row r="29" spans="1:17" s="86" customFormat="1">
      <c r="A29" s="1"/>
      <c r="B29" s="3"/>
      <c r="C29" s="6"/>
      <c r="D29" s="122"/>
      <c r="E29" s="133"/>
      <c r="F29" s="61" t="s">
        <v>39</v>
      </c>
      <c r="G29" s="54"/>
      <c r="H29" s="94"/>
      <c r="I29" s="113">
        <v>100</v>
      </c>
      <c r="J29" s="102"/>
      <c r="K29" s="102"/>
      <c r="L29" s="56"/>
      <c r="M29" s="56" t="str">
        <f>IF(ISERROR(Starch_g_100g),"",Starch_g_100g)</f>
        <v/>
      </c>
      <c r="N29" s="54"/>
      <c r="O29" s="56" t="str">
        <f>IF(OR(Starch_g_100g="",ISBLANK(N25),ISERROR(Starch_g_100g_dwb)),"",Starch_g_100g_dwb)</f>
        <v/>
      </c>
      <c r="P29" s="93"/>
    </row>
    <row r="30" spans="1:17" s="86" customFormat="1">
      <c r="A30" s="1"/>
      <c r="B30" s="3"/>
      <c r="C30" s="6"/>
      <c r="D30" s="123"/>
      <c r="E30" s="134"/>
      <c r="F30" s="62" t="s">
        <v>46</v>
      </c>
      <c r="G30" s="57"/>
      <c r="H30" s="101"/>
      <c r="I30" s="57"/>
      <c r="J30" s="100"/>
      <c r="K30" s="100"/>
      <c r="L30" s="58"/>
      <c r="M30" s="58" t="str">
        <f>IF(ISERROR(Starch_g_100g),"",Starch_g_100g)</f>
        <v/>
      </c>
      <c r="N30" s="57"/>
      <c r="O30" s="58" t="str">
        <f>IF(OR(Starch_g_100g="",ISBLANK(N26),ISERROR(Starch_g_100g_dwb)),"",Starch_g_100g_dwb)</f>
        <v/>
      </c>
      <c r="P30" s="93"/>
    </row>
    <row r="31" spans="1:17" s="86" customFormat="1">
      <c r="A31" s="1"/>
      <c r="B31" s="3"/>
      <c r="C31" s="6"/>
      <c r="D31" s="11"/>
      <c r="E31" s="11"/>
      <c r="F31" s="11"/>
      <c r="G31" s="11"/>
      <c r="H31" s="11"/>
      <c r="I31" s="11"/>
      <c r="J31" s="11"/>
      <c r="K31" s="11"/>
      <c r="L31" s="11"/>
      <c r="M31" s="11"/>
      <c r="N31" s="11"/>
      <c r="O31" s="3"/>
      <c r="P31" s="3"/>
    </row>
    <row r="32" spans="1:17" s="86" customFormat="1">
      <c r="A32" s="1"/>
      <c r="B32" s="3"/>
      <c r="C32" s="6"/>
      <c r="D32" s="11"/>
      <c r="E32" s="11"/>
      <c r="F32" s="11"/>
      <c r="G32" s="11"/>
      <c r="H32" s="11"/>
      <c r="I32" s="11"/>
      <c r="J32" s="11"/>
      <c r="K32" s="11"/>
      <c r="L32" s="11"/>
      <c r="M32" s="11"/>
      <c r="N32" s="11"/>
      <c r="O32" s="3"/>
      <c r="P32" s="3"/>
    </row>
    <row r="33" spans="1:17" s="86" customFormat="1">
      <c r="A33" s="1"/>
      <c r="B33" s="3"/>
      <c r="C33" s="6"/>
      <c r="D33" s="11"/>
      <c r="E33" s="11"/>
      <c r="F33" s="11"/>
      <c r="G33" s="11"/>
      <c r="H33" s="11"/>
      <c r="I33" s="11"/>
      <c r="J33" s="11"/>
      <c r="K33" s="11"/>
      <c r="L33" s="11"/>
      <c r="M33" s="11"/>
      <c r="N33" s="11"/>
      <c r="O33" s="3"/>
      <c r="P33" s="3"/>
    </row>
    <row r="34" spans="1:17" s="86" customFormat="1">
      <c r="A34" s="1"/>
      <c r="B34" s="3"/>
      <c r="C34" s="6"/>
      <c r="D34" s="11"/>
      <c r="E34" s="11"/>
      <c r="F34" s="11"/>
      <c r="G34" s="11"/>
      <c r="H34" s="11"/>
      <c r="I34" s="11"/>
      <c r="J34" s="11"/>
      <c r="K34" s="11"/>
      <c r="L34" s="11"/>
      <c r="M34" s="11"/>
      <c r="N34" s="11"/>
      <c r="O34" s="3"/>
      <c r="P34" s="3"/>
    </row>
    <row r="35" spans="1:17" s="86" customFormat="1">
      <c r="A35" s="1"/>
      <c r="B35" s="3"/>
      <c r="C35" s="6"/>
      <c r="D35" s="11"/>
      <c r="E35" s="11"/>
      <c r="F35" s="11"/>
      <c r="G35" s="11"/>
      <c r="H35" s="11"/>
      <c r="I35" s="11"/>
      <c r="J35" s="11"/>
      <c r="K35" s="11"/>
      <c r="L35" s="11"/>
      <c r="M35" s="11"/>
      <c r="N35" s="11"/>
      <c r="O35" s="3"/>
      <c r="P35" s="3"/>
    </row>
    <row r="36" spans="1:17" s="86" customFormat="1">
      <c r="A36" s="1"/>
      <c r="B36" s="3"/>
      <c r="C36" s="6"/>
      <c r="D36" s="11"/>
      <c r="E36" s="11"/>
      <c r="F36" s="11"/>
      <c r="G36" s="11"/>
      <c r="H36" s="11"/>
      <c r="I36" s="11"/>
      <c r="J36" s="11"/>
      <c r="K36" s="11"/>
      <c r="L36" s="11"/>
      <c r="M36" s="11"/>
      <c r="N36" s="11"/>
      <c r="O36" s="3"/>
      <c r="P36" s="3"/>
    </row>
    <row r="37" spans="1:17" s="86" customFormat="1">
      <c r="A37" s="1"/>
      <c r="B37" s="3"/>
      <c r="C37" s="6"/>
      <c r="D37" s="11"/>
      <c r="E37" s="11"/>
      <c r="F37" s="11"/>
      <c r="G37" s="11"/>
      <c r="H37" s="11"/>
      <c r="I37" s="11"/>
      <c r="J37" s="11"/>
      <c r="K37" s="11"/>
      <c r="L37" s="11"/>
      <c r="M37" s="11"/>
      <c r="N37" s="11"/>
      <c r="O37" s="3"/>
      <c r="P37" s="3"/>
    </row>
    <row r="38" spans="1:17" s="86" customFormat="1">
      <c r="A38" s="1"/>
      <c r="B38" s="3"/>
      <c r="C38" s="6"/>
      <c r="D38" s="11"/>
      <c r="E38" s="11"/>
      <c r="F38" s="11"/>
      <c r="G38" s="11"/>
      <c r="H38" s="11"/>
      <c r="I38" s="11"/>
      <c r="J38" s="11"/>
      <c r="K38" s="11"/>
      <c r="L38" s="11"/>
      <c r="M38" s="11"/>
      <c r="N38" s="11"/>
      <c r="O38" s="3"/>
      <c r="P38" s="3"/>
    </row>
    <row r="39" spans="1:17" s="86" customFormat="1">
      <c r="A39" s="1"/>
      <c r="B39" s="3"/>
      <c r="C39" s="6"/>
      <c r="D39" s="11"/>
      <c r="E39" s="11"/>
      <c r="F39" s="11"/>
      <c r="G39" s="11"/>
      <c r="H39" s="11"/>
      <c r="I39" s="11"/>
      <c r="J39" s="11" t="s">
        <v>13</v>
      </c>
      <c r="K39" s="11"/>
      <c r="L39" s="11"/>
      <c r="M39" s="11"/>
      <c r="N39" s="11"/>
      <c r="O39" s="3"/>
      <c r="P39" s="3"/>
    </row>
    <row r="40" spans="1:17" s="86" customFormat="1">
      <c r="A40" s="1"/>
      <c r="B40" s="3"/>
      <c r="C40" s="6"/>
      <c r="D40" s="11"/>
      <c r="E40" s="11"/>
      <c r="F40" s="11"/>
      <c r="G40" s="11"/>
      <c r="H40" s="11"/>
      <c r="I40" s="11"/>
      <c r="J40" s="11"/>
      <c r="K40" s="11"/>
      <c r="L40" s="11"/>
      <c r="M40" s="11"/>
      <c r="N40" s="11"/>
      <c r="O40" s="3"/>
      <c r="P40" s="3"/>
    </row>
    <row r="41" spans="1:17" s="86" customFormat="1">
      <c r="A41" s="1"/>
      <c r="B41" s="3"/>
      <c r="C41" s="6"/>
      <c r="D41" s="11"/>
      <c r="E41" s="11"/>
      <c r="F41" s="11"/>
      <c r="G41" s="11"/>
      <c r="H41" s="11"/>
      <c r="I41" s="11"/>
      <c r="J41" s="11"/>
      <c r="K41" s="11"/>
      <c r="L41" s="11"/>
      <c r="M41" s="11"/>
      <c r="N41" s="11"/>
      <c r="O41" s="3"/>
      <c r="P41" s="3"/>
    </row>
    <row r="42" spans="1:17" s="86" customFormat="1" ht="79.5" customHeight="1">
      <c r="A42" s="1"/>
      <c r="B42" s="3"/>
      <c r="C42" s="28" t="s">
        <v>4</v>
      </c>
      <c r="D42" s="17"/>
      <c r="E42" s="17"/>
      <c r="F42" s="17"/>
      <c r="G42" s="17"/>
      <c r="H42" s="17"/>
      <c r="I42" s="17"/>
      <c r="J42" s="17"/>
      <c r="K42" s="17"/>
      <c r="L42" s="17"/>
      <c r="M42" s="17"/>
      <c r="N42" s="17"/>
      <c r="O42" s="18"/>
      <c r="P42" s="3"/>
    </row>
    <row r="43" spans="1:17" s="90" customFormat="1" ht="24.95" customHeight="1">
      <c r="A43" s="12"/>
      <c r="B43" s="14"/>
      <c r="C43" s="29" t="s">
        <v>5</v>
      </c>
      <c r="D43" s="20"/>
      <c r="E43" s="20"/>
      <c r="F43" s="20"/>
      <c r="G43" s="20"/>
      <c r="H43" s="20"/>
      <c r="I43" s="20"/>
      <c r="J43" s="13"/>
      <c r="K43" s="20"/>
      <c r="L43" s="20"/>
      <c r="M43" s="20"/>
      <c r="N43" s="20"/>
      <c r="O43" s="19"/>
      <c r="P43" s="14"/>
    </row>
    <row r="44" spans="1:17" s="91" customFormat="1" ht="63" customHeight="1">
      <c r="A44" s="12"/>
      <c r="B44" s="14"/>
      <c r="C44" s="126" t="s">
        <v>6</v>
      </c>
      <c r="D44" s="127"/>
      <c r="E44" s="127"/>
      <c r="F44" s="127"/>
      <c r="G44" s="36"/>
      <c r="H44" s="36"/>
      <c r="I44" s="31"/>
      <c r="J44" s="32" t="s">
        <v>7</v>
      </c>
      <c r="K44" s="31"/>
      <c r="L44" s="31"/>
      <c r="M44" s="31"/>
      <c r="N44" s="31"/>
      <c r="O44" s="32"/>
      <c r="P44" s="15"/>
      <c r="Q44" s="90"/>
    </row>
    <row r="45" spans="1:17" s="91" customFormat="1" ht="30.95" customHeight="1">
      <c r="A45" s="12"/>
      <c r="B45" s="14"/>
      <c r="C45" s="21" t="s">
        <v>1</v>
      </c>
      <c r="D45" s="21"/>
      <c r="E45" s="21"/>
      <c r="F45" s="21"/>
      <c r="G45" s="21"/>
      <c r="H45" s="21"/>
      <c r="I45" s="21"/>
      <c r="J45" s="33"/>
      <c r="K45" s="21"/>
      <c r="L45" s="21"/>
      <c r="M45" s="21"/>
      <c r="N45" s="21"/>
      <c r="O45" s="33"/>
      <c r="P45" s="15"/>
      <c r="Q45" s="90"/>
    </row>
    <row r="46" spans="1:17" s="91" customFormat="1" ht="16.7" customHeight="1">
      <c r="A46" s="12"/>
      <c r="B46" s="14"/>
      <c r="C46" s="22" t="s">
        <v>8</v>
      </c>
      <c r="D46" s="21"/>
      <c r="E46" s="21"/>
      <c r="F46" s="21"/>
      <c r="G46" s="21"/>
      <c r="H46" s="21"/>
      <c r="I46" s="21"/>
      <c r="J46" s="32" t="s">
        <v>34</v>
      </c>
      <c r="K46" s="21"/>
      <c r="L46" s="21"/>
      <c r="M46" s="21"/>
      <c r="N46" s="21"/>
      <c r="O46" s="32"/>
      <c r="P46" s="15"/>
      <c r="Q46" s="90"/>
    </row>
    <row r="47" spans="1:17" s="91" customFormat="1" ht="16.7" customHeight="1">
      <c r="A47" s="12"/>
      <c r="B47" s="14"/>
      <c r="C47" s="34" t="s">
        <v>9</v>
      </c>
      <c r="D47" s="21"/>
      <c r="E47" s="21"/>
      <c r="F47" s="21"/>
      <c r="G47" s="21"/>
      <c r="H47" s="21"/>
      <c r="I47" s="21"/>
      <c r="J47" s="32" t="s">
        <v>35</v>
      </c>
      <c r="K47" s="21"/>
      <c r="L47" s="21"/>
      <c r="M47" s="21"/>
      <c r="N47" s="21"/>
      <c r="O47" s="32"/>
      <c r="P47" s="15"/>
      <c r="Q47" s="90"/>
    </row>
    <row r="48" spans="1:17" ht="16.7" customHeight="1">
      <c r="A48" s="12"/>
      <c r="B48" s="14"/>
      <c r="C48" s="34" t="s">
        <v>2</v>
      </c>
      <c r="D48" s="23"/>
      <c r="E48" s="23"/>
      <c r="F48" s="23"/>
      <c r="G48" s="23"/>
      <c r="H48" s="23"/>
      <c r="I48" s="23"/>
      <c r="J48" s="32" t="s">
        <v>3</v>
      </c>
      <c r="K48" s="23"/>
      <c r="L48" s="23"/>
      <c r="M48" s="23"/>
      <c r="N48" s="23"/>
      <c r="O48" s="32"/>
      <c r="P48" s="15"/>
      <c r="Q48" s="90"/>
    </row>
    <row r="49" spans="1:17" ht="16.7" customHeight="1">
      <c r="A49" s="12"/>
      <c r="B49" s="14"/>
      <c r="C49" s="34"/>
      <c r="D49" s="23"/>
      <c r="E49" s="23"/>
      <c r="F49" s="23"/>
      <c r="G49" s="23"/>
      <c r="H49" s="23"/>
      <c r="I49" s="23"/>
      <c r="J49" s="2"/>
      <c r="K49" s="23"/>
      <c r="L49" s="23"/>
      <c r="M49" s="29" t="s">
        <v>53</v>
      </c>
      <c r="N49" s="2"/>
      <c r="O49" s="20"/>
      <c r="P49" s="15"/>
      <c r="Q49" s="90"/>
    </row>
    <row r="50" spans="1:17" ht="16.7" customHeight="1">
      <c r="A50" s="12"/>
      <c r="B50" s="14"/>
      <c r="C50" s="34"/>
      <c r="D50" s="23"/>
      <c r="E50" s="23"/>
      <c r="F50" s="23"/>
      <c r="G50" s="23"/>
      <c r="H50" s="23"/>
      <c r="I50" s="23"/>
      <c r="J50" s="23"/>
      <c r="K50" s="23"/>
      <c r="L50" s="23"/>
      <c r="M50" s="23"/>
      <c r="N50" s="23"/>
      <c r="O50" s="35"/>
      <c r="P50" s="15"/>
      <c r="Q50" s="90"/>
    </row>
    <row r="51" spans="1:17" s="90" customFormat="1" ht="9.1999999999999993" customHeight="1">
      <c r="A51" s="12"/>
      <c r="B51" s="14"/>
      <c r="C51" s="24"/>
      <c r="D51" s="24"/>
      <c r="E51" s="24"/>
      <c r="F51" s="24"/>
      <c r="G51" s="24"/>
      <c r="H51" s="24"/>
      <c r="I51" s="24"/>
      <c r="J51" s="24"/>
      <c r="K51" s="24"/>
      <c r="L51" s="24"/>
      <c r="M51" s="24"/>
      <c r="N51" s="24"/>
      <c r="O51" s="30"/>
      <c r="P51" s="14"/>
    </row>
    <row r="52" spans="1:17" s="90" customFormat="1" ht="399.95" customHeight="1"/>
  </sheetData>
  <sheetProtection password="8E71" sheet="1" objects="1" scenarios="1"/>
  <mergeCells count="7">
    <mergeCell ref="J25:K25"/>
    <mergeCell ref="D26:D30"/>
    <mergeCell ref="J24:L24"/>
    <mergeCell ref="C44:F44"/>
    <mergeCell ref="C8:O8"/>
    <mergeCell ref="E15:G15"/>
    <mergeCell ref="E26:E30"/>
  </mergeCells>
  <phoneticPr fontId="0" type="noConversion"/>
  <dataValidations count="2">
    <dataValidation allowBlank="1" sqref="O5:O7 K45:N50 C52:N65536 C45 O45 O51:O65536 C47:C50 J45 D31:I43 D45:I50 J50 K31:O43 D9:O14 J31:J42 P24:IV65536 A1:B1048576 C2:C42 R2:IV23 P2:Q14 D2:N7 O2"/>
    <dataValidation allowBlank="1" showInputMessage="1" sqref="D15:Q23 K26:K30 M24:O30 L25:L30 D24:I26 F24:J30"/>
  </dataValidations>
  <hyperlinks>
    <hyperlink ref="J48" r:id="rId1" display="mailto:info@megazyme.com"/>
    <hyperlink ref="J44" r:id="rId2" display="http://www.megazyme.com/"/>
    <hyperlink ref="J47" r:id="rId3"/>
    <hyperlink ref="J46" r:id="rId4"/>
  </hyperlinks>
  <pageMargins left="0.59055118110236227" right="0.59055118110236227" top="0.59055118110236227" bottom="0.98425196850393704" header="0.51181102362204722" footer="0.51181102362204722"/>
  <pageSetup paperSize="9" scale="68" fitToHeight="2" orientation="portrait" horizontalDpi="360" verticalDpi="360"/>
  <headerFooter alignWithMargins="0">
    <oddFooter>&amp;LPrinted on &amp;D, Page &amp;P of &amp;N</oddFooter>
  </headerFooter>
  <rowBreaks count="2" manualBreakCount="2">
    <brk id="25" min="1" max="15" man="1"/>
    <brk id="50" min="1" max="15" man="1"/>
  </rowBreak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I118"/>
  <sheetViews>
    <sheetView tabSelected="1" zoomScaleNormal="100" workbookViewId="0">
      <selection activeCell="S3" sqref="S3"/>
    </sheetView>
  </sheetViews>
  <sheetFormatPr defaultColWidth="12.28515625" defaultRowHeight="15"/>
  <cols>
    <col min="1" max="1" width="2.28515625" style="87" customWidth="1"/>
    <col min="2" max="2" width="1.140625" style="87" customWidth="1"/>
    <col min="3" max="3" width="4.28515625" style="87" customWidth="1"/>
    <col min="4" max="4" width="24" style="87" customWidth="1"/>
    <col min="5" max="10" width="10.7109375" style="87" customWidth="1"/>
    <col min="11" max="11" width="12.85546875" style="87" hidden="1" customWidth="1"/>
    <col min="12" max="12" width="10.7109375" style="87" customWidth="1"/>
    <col min="13" max="13" width="10.7109375" style="87" hidden="1" customWidth="1"/>
    <col min="14" max="15" width="10.7109375" style="87" customWidth="1"/>
    <col min="16" max="16" width="12.85546875" style="87" hidden="1" customWidth="1"/>
    <col min="17" max="17" width="10.7109375" style="87" customWidth="1"/>
    <col min="18" max="18" width="1.7109375" style="87" customWidth="1"/>
    <col min="19" max="19" width="12.85546875" style="87" customWidth="1"/>
    <col min="20" max="20" width="10.7109375" style="87" customWidth="1"/>
    <col min="21" max="21" width="0.7109375" style="87" customWidth="1"/>
    <col min="22" max="61" width="79.42578125" style="87" customWidth="1"/>
    <col min="62" max="16384" width="12.28515625" style="87"/>
  </cols>
  <sheetData>
    <row r="1" spans="1:61" ht="7.7" customHeight="1"/>
    <row r="2" spans="1:61" ht="7.7" customHeight="1">
      <c r="A2" s="1"/>
      <c r="B2" s="93"/>
      <c r="C2" s="93"/>
      <c r="D2" s="93"/>
      <c r="E2" s="93"/>
      <c r="F2" s="93"/>
      <c r="G2" s="93"/>
      <c r="H2" s="93"/>
      <c r="I2" s="93"/>
      <c r="J2" s="93"/>
      <c r="K2" s="93"/>
      <c r="L2" s="93"/>
      <c r="M2" s="93"/>
      <c r="N2" s="93"/>
      <c r="O2" s="93"/>
      <c r="P2" s="93"/>
      <c r="Q2" s="93"/>
      <c r="R2" s="93"/>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row>
    <row r="3" spans="1:61" ht="108" customHeight="1">
      <c r="A3" s="1"/>
      <c r="B3" s="3"/>
      <c r="C3" s="93"/>
      <c r="D3" s="93"/>
      <c r="E3" s="93"/>
      <c r="F3" s="93"/>
      <c r="G3" s="93"/>
      <c r="H3" s="93"/>
      <c r="I3" s="93"/>
      <c r="J3" s="93"/>
      <c r="K3" s="93"/>
      <c r="L3" s="93"/>
      <c r="M3" s="93"/>
      <c r="N3" s="93"/>
      <c r="O3" s="93"/>
      <c r="P3" s="93"/>
      <c r="Q3" s="93"/>
      <c r="R3" s="93"/>
      <c r="S3" s="86"/>
      <c r="T3" s="86"/>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c r="BD3" s="111"/>
      <c r="BE3" s="111"/>
      <c r="BF3" s="111"/>
      <c r="BG3" s="111"/>
      <c r="BH3" s="111"/>
    </row>
    <row r="4" spans="1:61" ht="15" customHeight="1">
      <c r="A4" s="1"/>
      <c r="B4" s="3"/>
      <c r="C4" s="3"/>
      <c r="D4" s="3"/>
      <c r="E4" s="3"/>
      <c r="F4" s="3"/>
      <c r="G4" s="3"/>
      <c r="H4" s="3"/>
      <c r="I4" s="3"/>
      <c r="J4" s="3"/>
      <c r="K4" s="3"/>
      <c r="L4" s="3"/>
      <c r="M4" s="3"/>
      <c r="N4" s="3"/>
      <c r="O4" s="3"/>
      <c r="P4" s="3"/>
      <c r="Q4" s="3"/>
      <c r="R4" s="3"/>
      <c r="S4" s="86"/>
      <c r="T4" s="86"/>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row>
    <row r="5" spans="1:61">
      <c r="A5" s="1"/>
      <c r="B5" s="3"/>
      <c r="C5" s="3"/>
      <c r="D5" s="27" t="s">
        <v>10</v>
      </c>
      <c r="E5" s="138"/>
      <c r="F5" s="139"/>
      <c r="G5" s="139"/>
      <c r="H5" s="139"/>
      <c r="I5" s="139"/>
      <c r="J5" s="139"/>
      <c r="K5" s="139"/>
      <c r="L5" s="139"/>
      <c r="M5" s="139"/>
      <c r="N5" s="140"/>
      <c r="O5" s="3"/>
      <c r="P5" s="3"/>
      <c r="Q5" s="3"/>
      <c r="R5" s="3"/>
      <c r="S5" s="86"/>
      <c r="T5" s="86"/>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c r="BD5" s="111"/>
      <c r="BE5" s="111"/>
      <c r="BF5" s="111"/>
      <c r="BG5" s="111"/>
      <c r="BH5" s="111"/>
    </row>
    <row r="6" spans="1:61" ht="15.2" customHeight="1">
      <c r="A6" s="1"/>
      <c r="B6" s="3"/>
      <c r="C6" s="3"/>
      <c r="D6" s="3"/>
      <c r="E6" s="3"/>
      <c r="F6" s="3"/>
      <c r="G6" s="3"/>
      <c r="H6" s="3"/>
      <c r="I6" s="3"/>
      <c r="J6" s="3"/>
      <c r="K6" s="93"/>
      <c r="L6" s="109"/>
      <c r="M6" s="93"/>
      <c r="N6" s="93"/>
      <c r="O6" s="3"/>
      <c r="P6" s="3"/>
      <c r="Q6" s="3"/>
      <c r="R6" s="3"/>
      <c r="S6" s="86"/>
      <c r="T6" s="86"/>
      <c r="U6" s="111"/>
      <c r="V6" s="111"/>
      <c r="W6" s="111"/>
      <c r="X6" s="111"/>
      <c r="Y6" s="111"/>
      <c r="Z6" s="111"/>
      <c r="AA6" s="111"/>
      <c r="AB6" s="111"/>
      <c r="AC6" s="111"/>
      <c r="AD6" s="111"/>
      <c r="AE6" s="111"/>
      <c r="AF6" s="111"/>
      <c r="AG6" s="111"/>
      <c r="AH6" s="111"/>
      <c r="AI6" s="111"/>
      <c r="AJ6" s="111"/>
      <c r="AK6" s="111"/>
      <c r="AL6" s="111"/>
      <c r="AM6" s="111"/>
      <c r="AN6" s="111"/>
      <c r="AO6" s="111"/>
      <c r="AP6" s="111"/>
      <c r="AQ6" s="111"/>
      <c r="AR6" s="111"/>
      <c r="AS6" s="111"/>
      <c r="AT6" s="111"/>
      <c r="AU6" s="111"/>
      <c r="AV6" s="111"/>
      <c r="AW6" s="111"/>
      <c r="AX6" s="111"/>
      <c r="AY6" s="111"/>
      <c r="AZ6" s="111"/>
      <c r="BA6" s="111"/>
      <c r="BB6" s="111"/>
      <c r="BC6" s="111"/>
      <c r="BD6" s="111"/>
      <c r="BE6" s="111"/>
      <c r="BF6" s="111"/>
      <c r="BG6" s="111"/>
      <c r="BH6" s="111"/>
    </row>
    <row r="7" spans="1:61">
      <c r="A7" s="1"/>
      <c r="B7" s="3"/>
      <c r="C7" s="5"/>
      <c r="D7" s="5"/>
      <c r="E7" s="27" t="s">
        <v>26</v>
      </c>
      <c r="F7" s="2"/>
      <c r="G7" s="3"/>
      <c r="H7" s="5"/>
      <c r="I7" s="3"/>
      <c r="J7" s="3"/>
      <c r="K7" s="109"/>
      <c r="L7" s="109"/>
      <c r="M7" s="109"/>
      <c r="N7" s="109"/>
      <c r="O7" s="5"/>
      <c r="P7" s="5"/>
      <c r="Q7" s="3"/>
      <c r="R7" s="5"/>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c r="AY7" s="111"/>
      <c r="AZ7" s="111"/>
      <c r="BA7" s="111"/>
      <c r="BB7" s="111"/>
      <c r="BC7" s="111"/>
      <c r="BD7" s="111"/>
      <c r="BE7" s="111"/>
      <c r="BF7" s="111"/>
      <c r="BG7" s="111"/>
      <c r="BH7" s="111"/>
    </row>
    <row r="8" spans="1:61">
      <c r="A8" s="1"/>
      <c r="B8" s="3"/>
      <c r="C8" s="5"/>
      <c r="D8" s="5"/>
      <c r="E8" s="44" t="s">
        <v>30</v>
      </c>
      <c r="F8" s="44" t="s">
        <v>31</v>
      </c>
      <c r="G8" s="44" t="s">
        <v>32</v>
      </c>
      <c r="H8" s="44" t="s">
        <v>33</v>
      </c>
      <c r="I8" s="45" t="s">
        <v>22</v>
      </c>
      <c r="J8" s="109"/>
      <c r="K8" s="109"/>
      <c r="L8" s="109"/>
      <c r="M8" s="109"/>
      <c r="N8" s="109"/>
      <c r="O8" s="5"/>
      <c r="P8" s="5"/>
      <c r="Q8" s="3"/>
      <c r="R8" s="5"/>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c r="BD8" s="111"/>
      <c r="BE8" s="111"/>
      <c r="BF8" s="111"/>
      <c r="BG8" s="111"/>
      <c r="BH8" s="111"/>
    </row>
    <row r="9" spans="1:61">
      <c r="A9" s="1"/>
      <c r="B9" s="3"/>
      <c r="C9" s="5"/>
      <c r="D9" s="5"/>
      <c r="E9" s="38"/>
      <c r="F9" s="38"/>
      <c r="G9" s="38"/>
      <c r="H9" s="39"/>
      <c r="I9" s="47">
        <f>IF(COUNT(E9,F9,G9,H9)=0,0,AVERAGE(E9,F9,G9,H9))</f>
        <v>0</v>
      </c>
      <c r="J9" s="109"/>
      <c r="K9" s="109"/>
      <c r="L9" s="109"/>
      <c r="M9" s="109"/>
      <c r="N9" s="109"/>
      <c r="O9" s="5"/>
      <c r="P9" s="5"/>
      <c r="Q9" s="3"/>
      <c r="R9" s="5"/>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c r="BD9" s="111"/>
      <c r="BE9" s="111"/>
      <c r="BF9" s="111"/>
      <c r="BG9" s="111"/>
      <c r="BH9" s="111"/>
    </row>
    <row r="10" spans="1:61" ht="6.6" customHeight="1">
      <c r="A10" s="1"/>
      <c r="B10" s="3"/>
      <c r="C10" s="5"/>
      <c r="D10" s="5"/>
      <c r="E10" s="11"/>
      <c r="F10" s="11"/>
      <c r="G10" s="11"/>
      <c r="H10" s="5"/>
      <c r="I10" s="11"/>
      <c r="J10" s="110"/>
      <c r="K10" s="109"/>
      <c r="L10" s="109"/>
      <c r="M10" s="109"/>
      <c r="N10" s="109"/>
      <c r="O10" s="5"/>
      <c r="P10" s="5"/>
      <c r="Q10" s="3"/>
      <c r="R10" s="5"/>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c r="BD10" s="111"/>
      <c r="BE10" s="111"/>
      <c r="BF10" s="111"/>
      <c r="BG10" s="111"/>
      <c r="BH10" s="111"/>
    </row>
    <row r="11" spans="1:61">
      <c r="A11" s="1"/>
      <c r="B11" s="3"/>
      <c r="C11" s="3"/>
      <c r="D11" s="3"/>
      <c r="E11" s="64" t="str">
        <f>IF(AND(ISNUMBER(Replicate_ave),Replicate_ave&gt;0),100/Replicate_ave,"--")</f>
        <v>--</v>
      </c>
      <c r="F11" s="65" t="s">
        <v>27</v>
      </c>
      <c r="G11" s="3"/>
      <c r="H11" s="5"/>
      <c r="I11" s="3"/>
      <c r="J11" s="93"/>
      <c r="K11" s="109"/>
      <c r="L11" s="109"/>
      <c r="M11" s="109"/>
      <c r="N11" s="109"/>
      <c r="O11" s="3"/>
      <c r="P11" s="3"/>
      <c r="Q11" s="3"/>
      <c r="R11" s="3"/>
      <c r="S11" s="86"/>
      <c r="T11" s="86"/>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c r="BD11" s="111"/>
      <c r="BE11" s="111"/>
      <c r="BF11" s="111"/>
      <c r="BG11" s="111"/>
      <c r="BH11" s="111"/>
    </row>
    <row r="12" spans="1:61">
      <c r="A12" s="1"/>
      <c r="B12" s="3"/>
      <c r="C12" s="3"/>
      <c r="D12" s="3"/>
      <c r="E12" s="115"/>
      <c r="F12" s="65"/>
      <c r="G12" s="3"/>
      <c r="H12" s="5"/>
      <c r="I12" s="3"/>
      <c r="J12" s="93"/>
      <c r="K12" s="109"/>
      <c r="L12" s="109"/>
      <c r="M12" s="109"/>
      <c r="N12" s="109"/>
      <c r="O12" s="3"/>
      <c r="P12" s="3"/>
      <c r="Q12" s="3"/>
      <c r="R12" s="3"/>
      <c r="S12" s="86"/>
      <c r="T12" s="86"/>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c r="BD12" s="111"/>
      <c r="BE12" s="111"/>
      <c r="BF12" s="111"/>
      <c r="BG12" s="111"/>
      <c r="BH12" s="111"/>
    </row>
    <row r="13" spans="1:61">
      <c r="A13" s="1"/>
      <c r="B13" s="3"/>
      <c r="C13" s="3"/>
      <c r="D13" s="3"/>
      <c r="E13" s="3"/>
      <c r="F13" s="27" t="s">
        <v>49</v>
      </c>
      <c r="G13" s="27"/>
      <c r="H13" s="27"/>
      <c r="I13" s="116" t="s">
        <v>51</v>
      </c>
      <c r="J13" s="27"/>
      <c r="K13" s="27"/>
      <c r="L13" s="27"/>
      <c r="M13" s="27"/>
      <c r="N13" s="27" t="s">
        <v>50</v>
      </c>
      <c r="O13" s="3"/>
      <c r="P13" s="3"/>
      <c r="Q13" s="3"/>
      <c r="R13" s="3"/>
      <c r="S13" s="86"/>
      <c r="T13" s="86"/>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row>
    <row r="14" spans="1:61" s="111" customFormat="1" ht="54.95" customHeight="1">
      <c r="A14" s="66"/>
      <c r="B14" s="67"/>
      <c r="C14" s="68"/>
      <c r="D14" s="69" t="s">
        <v>0</v>
      </c>
      <c r="E14" s="70" t="s">
        <v>44</v>
      </c>
      <c r="F14" s="48" t="s">
        <v>52</v>
      </c>
      <c r="G14" s="48" t="s">
        <v>47</v>
      </c>
      <c r="H14" s="48" t="s">
        <v>48</v>
      </c>
      <c r="I14" s="124" t="s">
        <v>21</v>
      </c>
      <c r="J14" s="141"/>
      <c r="K14" s="141"/>
      <c r="L14" s="142"/>
      <c r="M14" s="71" t="s">
        <v>25</v>
      </c>
      <c r="N14" s="48" t="s">
        <v>42</v>
      </c>
      <c r="O14" s="48" t="s">
        <v>45</v>
      </c>
      <c r="P14" s="71" t="s">
        <v>29</v>
      </c>
      <c r="Q14" s="48" t="s">
        <v>41</v>
      </c>
      <c r="R14" s="72"/>
    </row>
    <row r="15" spans="1:61" s="111" customFormat="1" ht="21.6" customHeight="1">
      <c r="A15" s="66"/>
      <c r="B15" s="67"/>
      <c r="C15" s="68"/>
      <c r="D15" s="73"/>
      <c r="E15" s="74"/>
      <c r="F15" s="68"/>
      <c r="G15" s="103"/>
      <c r="H15" s="37"/>
      <c r="I15" s="119" t="s">
        <v>20</v>
      </c>
      <c r="J15" s="120"/>
      <c r="K15" s="75" t="s">
        <v>23</v>
      </c>
      <c r="L15" s="76" t="s">
        <v>40</v>
      </c>
      <c r="M15" s="40"/>
      <c r="N15" s="37"/>
      <c r="O15" s="37"/>
      <c r="P15" s="40"/>
      <c r="Q15" s="37"/>
      <c r="R15" s="72"/>
    </row>
    <row r="16" spans="1:61">
      <c r="A16" s="1"/>
      <c r="B16" s="3"/>
      <c r="C16" s="121">
        <v>1</v>
      </c>
      <c r="D16" s="135"/>
      <c r="E16" s="59" t="s">
        <v>36</v>
      </c>
      <c r="F16" s="117">
        <v>0.5</v>
      </c>
      <c r="G16" s="114">
        <v>20.5</v>
      </c>
      <c r="H16" s="104"/>
      <c r="I16" s="49"/>
      <c r="J16" s="49"/>
      <c r="K16" s="77">
        <f>IF(COUNT(I16:J16)=0,0,AVERAGE(I16:J16))</f>
        <v>0</v>
      </c>
      <c r="L16" s="50" t="str">
        <f>IF(OR(ISNUMBER(Sample_1),ISNUMBER(Sample_2)),Sample_ave,"")</f>
        <v/>
      </c>
      <c r="M16" s="78" t="str">
        <f>IF(OR(Factor="--",Absorbance="",ISBLANK(F16),ISBLANK(G16)),"",(Absorbance*Factor*(G16/F16)*(10.5/0.5)*(1/0.1)*(100/1000000)*(162/180)))</f>
        <v/>
      </c>
      <c r="N16" s="50" t="str">
        <f t="shared" ref="N16:N107" si="0">Starch_g_100g</f>
        <v/>
      </c>
      <c r="O16" s="63"/>
      <c r="P16" s="78" t="str">
        <f>IF(OR(Starch_g_100g="",ISBLANK(O16)),"",Starch_g_100g*100/(100-O16))</f>
        <v/>
      </c>
      <c r="Q16" s="50" t="str">
        <f t="shared" ref="Q16:Q107" si="1">Starch_g_100g_dwb</f>
        <v/>
      </c>
      <c r="R16" s="3"/>
    </row>
    <row r="17" spans="1:18">
      <c r="A17" s="1"/>
      <c r="B17" s="3"/>
      <c r="C17" s="122"/>
      <c r="D17" s="136"/>
      <c r="E17" s="60" t="s">
        <v>37</v>
      </c>
      <c r="F17" s="51"/>
      <c r="G17" s="105"/>
      <c r="H17" s="105"/>
      <c r="I17" s="52"/>
      <c r="J17" s="52"/>
      <c r="K17" s="79">
        <f>IF(COUNT(I17:J17)=0,0,AVERAGE(I17:J17))</f>
        <v>0</v>
      </c>
      <c r="L17" s="53" t="str">
        <f t="shared" ref="L17:L114" si="2">IF(OR(ISNUMBER(Sample_1),ISNUMBER(Sample_2)),Sample_ave,"")</f>
        <v/>
      </c>
      <c r="M17" s="80" t="str">
        <f>IF(OR(M16="",Factor="--",Absorbance="",ISBLANK(F16),ISBLANK(G16)),"",((Absorbance*Factor*(G16/F16)*(10.5/0.5)*(1/0.1)*(100/1000000)*(162/180))-M16))</f>
        <v/>
      </c>
      <c r="N17" s="53" t="str">
        <f t="shared" si="0"/>
        <v/>
      </c>
      <c r="O17" s="51"/>
      <c r="P17" s="80" t="str">
        <f>IF(OR(Starch_g_100g="",ISBLANK(O16)),"",Starch_g_100g*100/(100-O16))</f>
        <v/>
      </c>
      <c r="Q17" s="53" t="str">
        <f t="shared" si="1"/>
        <v/>
      </c>
      <c r="R17" s="3"/>
    </row>
    <row r="18" spans="1:18">
      <c r="A18" s="1"/>
      <c r="B18" s="3"/>
      <c r="C18" s="122"/>
      <c r="D18" s="136"/>
      <c r="E18" s="60" t="s">
        <v>38</v>
      </c>
      <c r="F18" s="51"/>
      <c r="G18" s="105"/>
      <c r="H18" s="106"/>
      <c r="I18" s="52"/>
      <c r="J18" s="52"/>
      <c r="K18" s="79">
        <f>IF(COUNT(I18:J18)=0,0,AVERAGE(I18:J18))</f>
        <v>0</v>
      </c>
      <c r="L18" s="53" t="str">
        <f t="shared" si="2"/>
        <v/>
      </c>
      <c r="M18" s="80" t="str">
        <f>IF(OR(Factor="--",Absorbance="",ISBLANK(F16),ISBLANK(G16)),"",(Absorbance*Factor*(G16/F16)*(10.5/0.5)*(1/0.1)*(100/1000000)*(162/180)))</f>
        <v/>
      </c>
      <c r="N18" s="53" t="str">
        <f t="shared" si="0"/>
        <v/>
      </c>
      <c r="O18" s="51"/>
      <c r="P18" s="80" t="str">
        <f>IF(OR(Starch_g_100g="",ISBLANK(O16)),"",Starch_g_100g*100/(100-O16))</f>
        <v/>
      </c>
      <c r="Q18" s="53" t="str">
        <f t="shared" si="1"/>
        <v/>
      </c>
      <c r="R18" s="3"/>
    </row>
    <row r="19" spans="1:18">
      <c r="A19" s="1"/>
      <c r="B19" s="3"/>
      <c r="C19" s="122"/>
      <c r="D19" s="136"/>
      <c r="E19" s="61" t="s">
        <v>39</v>
      </c>
      <c r="F19" s="54"/>
      <c r="G19" s="106"/>
      <c r="H19" s="107">
        <v>100</v>
      </c>
      <c r="I19" s="55"/>
      <c r="J19" s="55"/>
      <c r="K19" s="81">
        <f>IF(COUNT(I19:J19)=0,0,AVERAGE(I19:J19))</f>
        <v>0</v>
      </c>
      <c r="L19" s="56" t="str">
        <f t="shared" si="2"/>
        <v/>
      </c>
      <c r="M19" s="82" t="str">
        <f>IF(OR(Factor="--",Absorbance="",ISBLANK(F16),ISBLANK(H19),ISBLANK(H19)),"",(Absorbance*Factor*(1/F16)*(G16/4)*(H19/0.1)*(100/1000000)*(162/180)))</f>
        <v/>
      </c>
      <c r="N19" s="56" t="str">
        <f t="shared" si="0"/>
        <v/>
      </c>
      <c r="O19" s="54"/>
      <c r="P19" s="82" t="str">
        <f>IF(OR(Starch_g_100g="",ISBLANK(O16)),"",Starch_g_100g*100/(100-O16))</f>
        <v/>
      </c>
      <c r="Q19" s="56" t="str">
        <f t="shared" si="1"/>
        <v/>
      </c>
      <c r="R19" s="3"/>
    </row>
    <row r="20" spans="1:18">
      <c r="A20" s="1"/>
      <c r="B20" s="3"/>
      <c r="C20" s="123"/>
      <c r="D20" s="137"/>
      <c r="E20" s="62" t="s">
        <v>46</v>
      </c>
      <c r="F20" s="57"/>
      <c r="G20" s="108"/>
      <c r="H20" s="108"/>
      <c r="I20" s="100"/>
      <c r="J20" s="100"/>
      <c r="K20" s="84"/>
      <c r="L20" s="58"/>
      <c r="M20" s="85" t="str">
        <f>IF(OR(M18="",M19="",),"",M19+M18)</f>
        <v/>
      </c>
      <c r="N20" s="58" t="str">
        <f t="shared" si="0"/>
        <v/>
      </c>
      <c r="O20" s="57"/>
      <c r="P20" s="85" t="str">
        <f>IF(OR(ISBLANK(O16),P18="",P19=""),"",P19+P18)</f>
        <v/>
      </c>
      <c r="Q20" s="58" t="str">
        <f t="shared" si="1"/>
        <v/>
      </c>
      <c r="R20" s="3"/>
    </row>
    <row r="21" spans="1:18">
      <c r="A21" s="1"/>
      <c r="B21" s="3"/>
      <c r="C21" s="121">
        <v>2</v>
      </c>
      <c r="D21" s="135"/>
      <c r="E21" s="59" t="s">
        <v>36</v>
      </c>
      <c r="F21" s="117">
        <v>0.5</v>
      </c>
      <c r="G21" s="114">
        <v>20.5</v>
      </c>
      <c r="H21" s="104"/>
      <c r="I21" s="49"/>
      <c r="J21" s="49"/>
      <c r="K21" s="77">
        <f>IF(COUNT(I21:J21)=0,0,AVERAGE(I21:J21))</f>
        <v>0</v>
      </c>
      <c r="L21" s="50" t="str">
        <f t="shared" si="2"/>
        <v/>
      </c>
      <c r="M21" s="78" t="str">
        <f>IF(OR(Factor="--",Absorbance="",ISBLANK(F21),ISBLANK(G21)),"",(Absorbance*Factor*(G21/F21)*(10.5/0.5)*(1/0.1)*(100/1000000)*(162/180)))</f>
        <v/>
      </c>
      <c r="N21" s="50" t="str">
        <f t="shared" si="0"/>
        <v/>
      </c>
      <c r="O21" s="63"/>
      <c r="P21" s="78" t="str">
        <f>IF(OR(Starch_g_100g="",ISBLANK(O21)),"",Starch_g_100g*100/(100-O21))</f>
        <v/>
      </c>
      <c r="Q21" s="50" t="str">
        <f t="shared" si="1"/>
        <v/>
      </c>
      <c r="R21" s="3"/>
    </row>
    <row r="22" spans="1:18">
      <c r="A22" s="1"/>
      <c r="B22" s="3"/>
      <c r="C22" s="122"/>
      <c r="D22" s="136"/>
      <c r="E22" s="60" t="s">
        <v>37</v>
      </c>
      <c r="F22" s="51"/>
      <c r="G22" s="105"/>
      <c r="H22" s="105"/>
      <c r="I22" s="52"/>
      <c r="J22" s="52"/>
      <c r="K22" s="79">
        <f>IF(COUNT(I22:J22)=0,0,AVERAGE(I22:J22))</f>
        <v>0</v>
      </c>
      <c r="L22" s="53" t="str">
        <f t="shared" si="2"/>
        <v/>
      </c>
      <c r="M22" s="80" t="str">
        <f>IF(OR(M21="",Factor="--",Absorbance="",ISBLANK(F21),ISBLANK(G21)),"",((Absorbance*Factor*(G21/F21)*(10.5/0.5)*(1/0.1)*(100/1000000)*(162/180))-M21))</f>
        <v/>
      </c>
      <c r="N22" s="53" t="str">
        <f t="shared" si="0"/>
        <v/>
      </c>
      <c r="O22" s="51"/>
      <c r="P22" s="80" t="str">
        <f>IF(OR(Starch_g_100g="",ISBLANK(O21)),"",Starch_g_100g*100/(100-O21))</f>
        <v/>
      </c>
      <c r="Q22" s="53" t="str">
        <f t="shared" si="1"/>
        <v/>
      </c>
      <c r="R22" s="3"/>
    </row>
    <row r="23" spans="1:18">
      <c r="A23" s="1"/>
      <c r="B23" s="3"/>
      <c r="C23" s="122"/>
      <c r="D23" s="136"/>
      <c r="E23" s="60" t="s">
        <v>38</v>
      </c>
      <c r="F23" s="51"/>
      <c r="G23" s="105"/>
      <c r="H23" s="106"/>
      <c r="I23" s="52"/>
      <c r="J23" s="52"/>
      <c r="K23" s="79">
        <f>IF(COUNT(I23:J23)=0,0,AVERAGE(I23:J23))</f>
        <v>0</v>
      </c>
      <c r="L23" s="53" t="str">
        <f t="shared" si="2"/>
        <v/>
      </c>
      <c r="M23" s="80" t="str">
        <f>IF(OR(Factor="--",Absorbance="",ISBLANK(F21),ISBLANK(G21)),"",(Absorbance*Factor*(G21/F21)*(10.5/0.5)*(1/0.1)*(100/1000000)*(162/180)))</f>
        <v/>
      </c>
      <c r="N23" s="53" t="str">
        <f t="shared" si="0"/>
        <v/>
      </c>
      <c r="O23" s="51"/>
      <c r="P23" s="80" t="str">
        <f>IF(OR(Starch_g_100g="",ISBLANK(O21)),"",Starch_g_100g*100/(100-O21))</f>
        <v/>
      </c>
      <c r="Q23" s="53" t="str">
        <f t="shared" si="1"/>
        <v/>
      </c>
      <c r="R23" s="3"/>
    </row>
    <row r="24" spans="1:18">
      <c r="A24" s="1"/>
      <c r="B24" s="3"/>
      <c r="C24" s="122"/>
      <c r="D24" s="136"/>
      <c r="E24" s="61" t="s">
        <v>39</v>
      </c>
      <c r="F24" s="54"/>
      <c r="G24" s="106"/>
      <c r="H24" s="107">
        <v>100</v>
      </c>
      <c r="I24" s="55"/>
      <c r="J24" s="55"/>
      <c r="K24" s="81">
        <f>IF(COUNT(I24:J24)=0,0,AVERAGE(I24:J24))</f>
        <v>0</v>
      </c>
      <c r="L24" s="56" t="str">
        <f t="shared" si="2"/>
        <v/>
      </c>
      <c r="M24" s="82" t="str">
        <f>IF(OR(Factor="--",Absorbance="",ISBLANK(F21),ISBLANK(H24),ISBLANK(H24)),"",(Absorbance*Factor*(1/F21)*(G21/4)*(H24/0.1)*(100/1000000)*(162/180)))</f>
        <v/>
      </c>
      <c r="N24" s="56" t="str">
        <f t="shared" si="0"/>
        <v/>
      </c>
      <c r="O24" s="54"/>
      <c r="P24" s="82" t="str">
        <f>IF(OR(Starch_g_100g="",ISBLANK(O21)),"",Starch_g_100g*100/(100-O21))</f>
        <v/>
      </c>
      <c r="Q24" s="56" t="str">
        <f t="shared" si="1"/>
        <v/>
      </c>
      <c r="R24" s="3"/>
    </row>
    <row r="25" spans="1:18">
      <c r="A25" s="1"/>
      <c r="B25" s="3"/>
      <c r="C25" s="123"/>
      <c r="D25" s="137"/>
      <c r="E25" s="62" t="s">
        <v>46</v>
      </c>
      <c r="F25" s="57"/>
      <c r="G25" s="108"/>
      <c r="H25" s="108"/>
      <c r="I25" s="100"/>
      <c r="J25" s="100"/>
      <c r="K25" s="84"/>
      <c r="L25" s="58"/>
      <c r="M25" s="85" t="str">
        <f>IF(OR(M23="",M24="",),"",M24+M23)</f>
        <v/>
      </c>
      <c r="N25" s="58" t="str">
        <f t="shared" si="0"/>
        <v/>
      </c>
      <c r="O25" s="57"/>
      <c r="P25" s="85" t="str">
        <f>IF(OR(ISBLANK(O21),P23="",P24=""),"",P24+P23)</f>
        <v/>
      </c>
      <c r="Q25" s="58" t="str">
        <f t="shared" si="1"/>
        <v/>
      </c>
      <c r="R25" s="3"/>
    </row>
    <row r="26" spans="1:18">
      <c r="A26" s="1"/>
      <c r="B26" s="3"/>
      <c r="C26" s="121">
        <v>3</v>
      </c>
      <c r="D26" s="135"/>
      <c r="E26" s="59" t="s">
        <v>36</v>
      </c>
      <c r="F26" s="117">
        <v>0.5</v>
      </c>
      <c r="G26" s="114">
        <v>20.5</v>
      </c>
      <c r="H26" s="104"/>
      <c r="I26" s="49"/>
      <c r="J26" s="49"/>
      <c r="K26" s="77">
        <f>IF(COUNT(I26:J26)=0,0,AVERAGE(I26:J26))</f>
        <v>0</v>
      </c>
      <c r="L26" s="50" t="str">
        <f t="shared" si="2"/>
        <v/>
      </c>
      <c r="M26" s="78" t="str">
        <f>IF(OR(Factor="--",Absorbance="",ISBLANK(F26),ISBLANK(G26)),"",(Absorbance*Factor*(G26/F26)*(10.5/0.5)*(1/0.1)*(100/1000000)*(162/180)))</f>
        <v/>
      </c>
      <c r="N26" s="50" t="str">
        <f t="shared" si="0"/>
        <v/>
      </c>
      <c r="O26" s="63"/>
      <c r="P26" s="78" t="str">
        <f>IF(OR(Starch_g_100g="",ISBLANK(O26)),"",Starch_g_100g*100/(100-O26))</f>
        <v/>
      </c>
      <c r="Q26" s="50" t="str">
        <f t="shared" si="1"/>
        <v/>
      </c>
      <c r="R26" s="3"/>
    </row>
    <row r="27" spans="1:18">
      <c r="A27" s="1"/>
      <c r="B27" s="3"/>
      <c r="C27" s="122"/>
      <c r="D27" s="136"/>
      <c r="E27" s="60" t="s">
        <v>37</v>
      </c>
      <c r="F27" s="51"/>
      <c r="G27" s="105"/>
      <c r="H27" s="105"/>
      <c r="I27" s="52"/>
      <c r="J27" s="52"/>
      <c r="K27" s="79">
        <f>IF(COUNT(I27:J27)=0,0,AVERAGE(I27:J27))</f>
        <v>0</v>
      </c>
      <c r="L27" s="53" t="str">
        <f t="shared" si="2"/>
        <v/>
      </c>
      <c r="M27" s="80" t="str">
        <f>IF(OR(M26="",Factor="--",Absorbance="",ISBLANK(F26),ISBLANK(G26)),"",((Absorbance*Factor*(G26/F26)*(10.5/0.5)*(1/0.1)*(100/1000000)*(162/180))-M26))</f>
        <v/>
      </c>
      <c r="N27" s="53" t="str">
        <f t="shared" si="0"/>
        <v/>
      </c>
      <c r="O27" s="51"/>
      <c r="P27" s="80" t="str">
        <f>IF(OR(Starch_g_100g="",ISBLANK(O26)),"",Starch_g_100g*100/(100-O26))</f>
        <v/>
      </c>
      <c r="Q27" s="53" t="str">
        <f t="shared" si="1"/>
        <v/>
      </c>
      <c r="R27" s="3"/>
    </row>
    <row r="28" spans="1:18">
      <c r="A28" s="1"/>
      <c r="B28" s="3"/>
      <c r="C28" s="122"/>
      <c r="D28" s="136"/>
      <c r="E28" s="60" t="s">
        <v>38</v>
      </c>
      <c r="F28" s="51"/>
      <c r="G28" s="105"/>
      <c r="H28" s="106"/>
      <c r="I28" s="52"/>
      <c r="J28" s="52"/>
      <c r="K28" s="79">
        <f>IF(COUNT(I28:J28)=0,0,AVERAGE(I28:J28))</f>
        <v>0</v>
      </c>
      <c r="L28" s="53" t="str">
        <f t="shared" si="2"/>
        <v/>
      </c>
      <c r="M28" s="80" t="str">
        <f>IF(OR(Factor="--",Absorbance="",ISBLANK(F26),ISBLANK(G26)),"",(Absorbance*Factor*(G26/F26)*(10.5/0.5)*(1/0.1)*(100/1000000)*(162/180)))</f>
        <v/>
      </c>
      <c r="N28" s="53" t="str">
        <f t="shared" si="0"/>
        <v/>
      </c>
      <c r="O28" s="51"/>
      <c r="P28" s="80" t="str">
        <f>IF(OR(Starch_g_100g="",ISBLANK(O26)),"",Starch_g_100g*100/(100-O26))</f>
        <v/>
      </c>
      <c r="Q28" s="53" t="str">
        <f t="shared" si="1"/>
        <v/>
      </c>
      <c r="R28" s="3"/>
    </row>
    <row r="29" spans="1:18">
      <c r="A29" s="1"/>
      <c r="B29" s="3"/>
      <c r="C29" s="122"/>
      <c r="D29" s="136"/>
      <c r="E29" s="61" t="s">
        <v>39</v>
      </c>
      <c r="F29" s="54"/>
      <c r="G29" s="106"/>
      <c r="H29" s="107">
        <v>100</v>
      </c>
      <c r="I29" s="55"/>
      <c r="J29" s="55"/>
      <c r="K29" s="81">
        <f>IF(COUNT(I29:J29)=0,0,AVERAGE(I29:J29))</f>
        <v>0</v>
      </c>
      <c r="L29" s="56" t="str">
        <f t="shared" si="2"/>
        <v/>
      </c>
      <c r="M29" s="82" t="str">
        <f>IF(OR(Factor="--",Absorbance="",ISBLANK(F26),ISBLANK(H29),ISBLANK(H29)),"",(Absorbance*Factor*(1/F26)*(G26/4)*(H29/0.1)*(100/1000000)*(162/180)))</f>
        <v/>
      </c>
      <c r="N29" s="56" t="str">
        <f t="shared" si="0"/>
        <v/>
      </c>
      <c r="O29" s="54"/>
      <c r="P29" s="82" t="str">
        <f>IF(OR(Starch_g_100g="",ISBLANK(O26)),"",Starch_g_100g*100/(100-O26))</f>
        <v/>
      </c>
      <c r="Q29" s="56" t="str">
        <f t="shared" si="1"/>
        <v/>
      </c>
      <c r="R29" s="3"/>
    </row>
    <row r="30" spans="1:18">
      <c r="A30" s="1"/>
      <c r="B30" s="3"/>
      <c r="C30" s="123"/>
      <c r="D30" s="137"/>
      <c r="E30" s="62" t="s">
        <v>46</v>
      </c>
      <c r="F30" s="57"/>
      <c r="G30" s="108"/>
      <c r="H30" s="108"/>
      <c r="I30" s="100"/>
      <c r="J30" s="100"/>
      <c r="K30" s="84"/>
      <c r="L30" s="58"/>
      <c r="M30" s="85" t="str">
        <f>IF(OR(M28="",M29="",),"",M29+M28)</f>
        <v/>
      </c>
      <c r="N30" s="58" t="str">
        <f t="shared" si="0"/>
        <v/>
      </c>
      <c r="O30" s="57"/>
      <c r="P30" s="85" t="str">
        <f>IF(OR(ISBLANK(O26),P28="",P29=""),"",P29+P28)</f>
        <v/>
      </c>
      <c r="Q30" s="58" t="str">
        <f t="shared" si="1"/>
        <v/>
      </c>
      <c r="R30" s="3"/>
    </row>
    <row r="31" spans="1:18">
      <c r="A31" s="1"/>
      <c r="B31" s="3"/>
      <c r="C31" s="121">
        <v>4</v>
      </c>
      <c r="D31" s="135"/>
      <c r="E31" s="59" t="s">
        <v>36</v>
      </c>
      <c r="F31" s="117">
        <v>0.5</v>
      </c>
      <c r="G31" s="114">
        <v>20.5</v>
      </c>
      <c r="H31" s="104"/>
      <c r="I31" s="49"/>
      <c r="J31" s="49"/>
      <c r="K31" s="77">
        <f>IF(COUNT(I31:J31)=0,0,AVERAGE(I31:J31))</f>
        <v>0</v>
      </c>
      <c r="L31" s="50" t="str">
        <f t="shared" si="2"/>
        <v/>
      </c>
      <c r="M31" s="78" t="str">
        <f>IF(OR(Factor="--",Absorbance="",ISBLANK(F31),ISBLANK(G31)),"",(Absorbance*Factor*(G31/F31)*(10.5/0.5)*(1/0.1)*(100/1000000)*(162/180)))</f>
        <v/>
      </c>
      <c r="N31" s="50" t="str">
        <f t="shared" si="0"/>
        <v/>
      </c>
      <c r="O31" s="63"/>
      <c r="P31" s="78" t="str">
        <f>IF(OR(Starch_g_100g="",ISBLANK(O31)),"",Starch_g_100g*100/(100-O31))</f>
        <v/>
      </c>
      <c r="Q31" s="50" t="str">
        <f t="shared" si="1"/>
        <v/>
      </c>
      <c r="R31" s="3"/>
    </row>
    <row r="32" spans="1:18">
      <c r="A32" s="1"/>
      <c r="B32" s="3"/>
      <c r="C32" s="122"/>
      <c r="D32" s="136"/>
      <c r="E32" s="60" t="s">
        <v>37</v>
      </c>
      <c r="F32" s="51"/>
      <c r="G32" s="105"/>
      <c r="H32" s="105"/>
      <c r="I32" s="52"/>
      <c r="J32" s="52"/>
      <c r="K32" s="79">
        <f>IF(COUNT(I32:J32)=0,0,AVERAGE(I32:J32))</f>
        <v>0</v>
      </c>
      <c r="L32" s="53" t="str">
        <f t="shared" si="2"/>
        <v/>
      </c>
      <c r="M32" s="80" t="str">
        <f>IF(OR(M31="",Factor="--",Absorbance="",ISBLANK(F31),ISBLANK(G31)),"",((Absorbance*Factor*(G31/F31)*(10.5/0.5)*(1/0.1)*(100/1000000)*(162/180))-M31))</f>
        <v/>
      </c>
      <c r="N32" s="53" t="str">
        <f t="shared" si="0"/>
        <v/>
      </c>
      <c r="O32" s="51"/>
      <c r="P32" s="80" t="str">
        <f>IF(OR(Starch_g_100g="",ISBLANK(O31)),"",Starch_g_100g*100/(100-O31))</f>
        <v/>
      </c>
      <c r="Q32" s="53" t="str">
        <f t="shared" si="1"/>
        <v/>
      </c>
      <c r="R32" s="3"/>
    </row>
    <row r="33" spans="1:18">
      <c r="A33" s="1"/>
      <c r="B33" s="3"/>
      <c r="C33" s="122"/>
      <c r="D33" s="136"/>
      <c r="E33" s="60" t="s">
        <v>38</v>
      </c>
      <c r="F33" s="51"/>
      <c r="G33" s="105"/>
      <c r="H33" s="106"/>
      <c r="I33" s="52"/>
      <c r="J33" s="52"/>
      <c r="K33" s="79">
        <f>IF(COUNT(I33:J33)=0,0,AVERAGE(I33:J33))</f>
        <v>0</v>
      </c>
      <c r="L33" s="53" t="str">
        <f t="shared" si="2"/>
        <v/>
      </c>
      <c r="M33" s="80" t="str">
        <f>IF(OR(Factor="--",Absorbance="",ISBLANK(F31),ISBLANK(G31)),"",(Absorbance*Factor*(G31/F31)*(10.5/0.5)*(1/0.1)*(100/1000000)*(162/180)))</f>
        <v/>
      </c>
      <c r="N33" s="53" t="str">
        <f t="shared" si="0"/>
        <v/>
      </c>
      <c r="O33" s="51"/>
      <c r="P33" s="80" t="str">
        <f>IF(OR(Starch_g_100g="",ISBLANK(O31)),"",Starch_g_100g*100/(100-O31))</f>
        <v/>
      </c>
      <c r="Q33" s="53" t="str">
        <f t="shared" si="1"/>
        <v/>
      </c>
      <c r="R33" s="3"/>
    </row>
    <row r="34" spans="1:18">
      <c r="A34" s="1"/>
      <c r="B34" s="3"/>
      <c r="C34" s="122"/>
      <c r="D34" s="136"/>
      <c r="E34" s="61" t="s">
        <v>39</v>
      </c>
      <c r="F34" s="54"/>
      <c r="G34" s="106"/>
      <c r="H34" s="107">
        <v>100</v>
      </c>
      <c r="I34" s="55"/>
      <c r="J34" s="55"/>
      <c r="K34" s="81">
        <f>IF(COUNT(I34:J34)=0,0,AVERAGE(I34:J34))</f>
        <v>0</v>
      </c>
      <c r="L34" s="56" t="str">
        <f t="shared" si="2"/>
        <v/>
      </c>
      <c r="M34" s="82" t="str">
        <f>IF(OR(Factor="--",Absorbance="",ISBLANK(F31),ISBLANK(H34),ISBLANK(H34)),"",(Absorbance*Factor*(1/F31)*(G31/4)*(H34/0.1)*(100/1000000)*(162/180)))</f>
        <v/>
      </c>
      <c r="N34" s="56" t="str">
        <f t="shared" si="0"/>
        <v/>
      </c>
      <c r="O34" s="54"/>
      <c r="P34" s="82" t="str">
        <f>IF(OR(Starch_g_100g="",ISBLANK(O31)),"",Starch_g_100g*100/(100-O31))</f>
        <v/>
      </c>
      <c r="Q34" s="56" t="str">
        <f t="shared" si="1"/>
        <v/>
      </c>
      <c r="R34" s="3"/>
    </row>
    <row r="35" spans="1:18">
      <c r="A35" s="1"/>
      <c r="B35" s="3"/>
      <c r="C35" s="123"/>
      <c r="D35" s="137"/>
      <c r="E35" s="62" t="s">
        <v>46</v>
      </c>
      <c r="F35" s="57"/>
      <c r="G35" s="108"/>
      <c r="H35" s="108"/>
      <c r="I35" s="100"/>
      <c r="J35" s="100"/>
      <c r="K35" s="84"/>
      <c r="L35" s="58"/>
      <c r="M35" s="85" t="str">
        <f>IF(OR(M33="",M34="",),"",M34+M33)</f>
        <v/>
      </c>
      <c r="N35" s="58" t="str">
        <f t="shared" si="0"/>
        <v/>
      </c>
      <c r="O35" s="57"/>
      <c r="P35" s="85" t="str">
        <f>IF(OR(ISBLANK(O31),P33="",P34=""),"",P34+P33)</f>
        <v/>
      </c>
      <c r="Q35" s="58" t="str">
        <f t="shared" si="1"/>
        <v/>
      </c>
      <c r="R35" s="3"/>
    </row>
    <row r="36" spans="1:18">
      <c r="A36" s="1"/>
      <c r="B36" s="3"/>
      <c r="C36" s="121">
        <v>5</v>
      </c>
      <c r="D36" s="135"/>
      <c r="E36" s="59" t="s">
        <v>36</v>
      </c>
      <c r="F36" s="117">
        <v>0.5</v>
      </c>
      <c r="G36" s="114">
        <v>20.5</v>
      </c>
      <c r="H36" s="104"/>
      <c r="I36" s="49"/>
      <c r="J36" s="49"/>
      <c r="K36" s="77">
        <f>IF(COUNT(I36:J36)=0,0,AVERAGE(I36:J36))</f>
        <v>0</v>
      </c>
      <c r="L36" s="50" t="str">
        <f t="shared" si="2"/>
        <v/>
      </c>
      <c r="M36" s="78" t="str">
        <f>IF(OR(Factor="--",Absorbance="",ISBLANK(F36),ISBLANK(G36)),"",(Absorbance*Factor*(G36/F36)*(10.5/0.5)*(1/0.1)*(100/1000000)*(162/180)))</f>
        <v/>
      </c>
      <c r="N36" s="50" t="str">
        <f t="shared" si="0"/>
        <v/>
      </c>
      <c r="O36" s="63"/>
      <c r="P36" s="78" t="str">
        <f>IF(OR(Starch_g_100g="",ISBLANK(O36)),"",Starch_g_100g*100/(100-O36))</f>
        <v/>
      </c>
      <c r="Q36" s="50" t="str">
        <f t="shared" si="1"/>
        <v/>
      </c>
      <c r="R36" s="3"/>
    </row>
    <row r="37" spans="1:18">
      <c r="A37" s="1"/>
      <c r="B37" s="3"/>
      <c r="C37" s="122"/>
      <c r="D37" s="136"/>
      <c r="E37" s="60" t="s">
        <v>37</v>
      </c>
      <c r="F37" s="51"/>
      <c r="G37" s="105"/>
      <c r="H37" s="105"/>
      <c r="I37" s="52"/>
      <c r="J37" s="52"/>
      <c r="K37" s="79">
        <f>IF(COUNT(I37:J37)=0,0,AVERAGE(I37:J37))</f>
        <v>0</v>
      </c>
      <c r="L37" s="53" t="str">
        <f t="shared" si="2"/>
        <v/>
      </c>
      <c r="M37" s="80" t="str">
        <f>IF(OR(M36="",Factor="--",Absorbance="",ISBLANK(F36),ISBLANK(G36)),"",((Absorbance*Factor*(G36/F36)*(10.5/0.5)*(1/0.1)*(100/1000000)*(162/180))-M36))</f>
        <v/>
      </c>
      <c r="N37" s="53" t="str">
        <f t="shared" si="0"/>
        <v/>
      </c>
      <c r="O37" s="51"/>
      <c r="P37" s="80" t="str">
        <f>IF(OR(Starch_g_100g="",ISBLANK(O36)),"",Starch_g_100g*100/(100-O36))</f>
        <v/>
      </c>
      <c r="Q37" s="53" t="str">
        <f t="shared" si="1"/>
        <v/>
      </c>
      <c r="R37" s="3"/>
    </row>
    <row r="38" spans="1:18">
      <c r="A38" s="1"/>
      <c r="B38" s="3"/>
      <c r="C38" s="122"/>
      <c r="D38" s="136"/>
      <c r="E38" s="60" t="s">
        <v>38</v>
      </c>
      <c r="F38" s="51"/>
      <c r="G38" s="105"/>
      <c r="H38" s="106"/>
      <c r="I38" s="52"/>
      <c r="J38" s="52"/>
      <c r="K38" s="79">
        <f>IF(COUNT(I38:J38)=0,0,AVERAGE(I38:J38))</f>
        <v>0</v>
      </c>
      <c r="L38" s="53" t="str">
        <f t="shared" si="2"/>
        <v/>
      </c>
      <c r="M38" s="80" t="str">
        <f>IF(OR(Factor="--",Absorbance="",ISBLANK(F36),ISBLANK(G36)),"",(Absorbance*Factor*(G36/F36)*(10.5/0.5)*(1/0.1)*(100/1000000)*(162/180)))</f>
        <v/>
      </c>
      <c r="N38" s="53" t="str">
        <f t="shared" si="0"/>
        <v/>
      </c>
      <c r="O38" s="51"/>
      <c r="P38" s="80" t="str">
        <f>IF(OR(Starch_g_100g="",ISBLANK(O36)),"",Starch_g_100g*100/(100-O36))</f>
        <v/>
      </c>
      <c r="Q38" s="53" t="str">
        <f t="shared" si="1"/>
        <v/>
      </c>
      <c r="R38" s="3"/>
    </row>
    <row r="39" spans="1:18">
      <c r="A39" s="1"/>
      <c r="B39" s="3"/>
      <c r="C39" s="122"/>
      <c r="D39" s="136"/>
      <c r="E39" s="61" t="s">
        <v>39</v>
      </c>
      <c r="F39" s="54"/>
      <c r="G39" s="106"/>
      <c r="H39" s="107">
        <v>100</v>
      </c>
      <c r="I39" s="55"/>
      <c r="J39" s="55"/>
      <c r="K39" s="81">
        <f>IF(COUNT(I39:J39)=0,0,AVERAGE(I39:J39))</f>
        <v>0</v>
      </c>
      <c r="L39" s="56" t="str">
        <f t="shared" si="2"/>
        <v/>
      </c>
      <c r="M39" s="82" t="str">
        <f>IF(OR(Factor="--",Absorbance="",ISBLANK(F36),ISBLANK(H39),ISBLANK(H39)),"",(Absorbance*Factor*(1/F36)*(G36/4)*(H39/0.1)*(100/1000000)*(162/180)))</f>
        <v/>
      </c>
      <c r="N39" s="56" t="str">
        <f t="shared" si="0"/>
        <v/>
      </c>
      <c r="O39" s="54"/>
      <c r="P39" s="82" t="str">
        <f>IF(OR(Starch_g_100g="",ISBLANK(O36)),"",Starch_g_100g*100/(100-O36))</f>
        <v/>
      </c>
      <c r="Q39" s="56" t="str">
        <f t="shared" si="1"/>
        <v/>
      </c>
      <c r="R39" s="3"/>
    </row>
    <row r="40" spans="1:18">
      <c r="A40" s="1"/>
      <c r="B40" s="3"/>
      <c r="C40" s="123"/>
      <c r="D40" s="137"/>
      <c r="E40" s="62" t="s">
        <v>46</v>
      </c>
      <c r="F40" s="57"/>
      <c r="G40" s="108"/>
      <c r="H40" s="108"/>
      <c r="I40" s="100"/>
      <c r="J40" s="100"/>
      <c r="K40" s="84"/>
      <c r="L40" s="58"/>
      <c r="M40" s="85" t="str">
        <f>IF(OR(M38="",M39="",),"",M39+M38)</f>
        <v/>
      </c>
      <c r="N40" s="58" t="str">
        <f t="shared" si="0"/>
        <v/>
      </c>
      <c r="O40" s="57"/>
      <c r="P40" s="85" t="str">
        <f>IF(OR(ISBLANK(O36),P38="",P39=""),"",P39+P38)</f>
        <v/>
      </c>
      <c r="Q40" s="58" t="str">
        <f t="shared" si="1"/>
        <v/>
      </c>
      <c r="R40" s="3"/>
    </row>
    <row r="41" spans="1:18">
      <c r="A41" s="1"/>
      <c r="B41" s="3"/>
      <c r="C41" s="121">
        <v>6</v>
      </c>
      <c r="D41" s="135"/>
      <c r="E41" s="59" t="s">
        <v>36</v>
      </c>
      <c r="F41" s="117">
        <v>0.5</v>
      </c>
      <c r="G41" s="114">
        <v>20.5</v>
      </c>
      <c r="H41" s="104"/>
      <c r="I41" s="49"/>
      <c r="J41" s="49"/>
      <c r="K41" s="77">
        <f>IF(COUNT(I41:J41)=0,0,AVERAGE(I41:J41))</f>
        <v>0</v>
      </c>
      <c r="L41" s="50" t="str">
        <f t="shared" si="2"/>
        <v/>
      </c>
      <c r="M41" s="78" t="str">
        <f>IF(OR(Factor="--",Absorbance="",ISBLANK(F41),ISBLANK(G41)),"",(Absorbance*Factor*(G41/F41)*(10.5/0.5)*(1/0.1)*(100/1000000)*(162/180)))</f>
        <v/>
      </c>
      <c r="N41" s="50" t="str">
        <f t="shared" si="0"/>
        <v/>
      </c>
      <c r="O41" s="63"/>
      <c r="P41" s="78" t="str">
        <f>IF(OR(Starch_g_100g="",ISBLANK(O41)),"",Starch_g_100g*100/(100-O41))</f>
        <v/>
      </c>
      <c r="Q41" s="50" t="str">
        <f t="shared" si="1"/>
        <v/>
      </c>
      <c r="R41" s="3"/>
    </row>
    <row r="42" spans="1:18">
      <c r="A42" s="1"/>
      <c r="B42" s="3"/>
      <c r="C42" s="122"/>
      <c r="D42" s="136"/>
      <c r="E42" s="60" t="s">
        <v>37</v>
      </c>
      <c r="F42" s="51"/>
      <c r="G42" s="105"/>
      <c r="H42" s="105"/>
      <c r="I42" s="52"/>
      <c r="J42" s="52"/>
      <c r="K42" s="79">
        <f>IF(COUNT(I42:J42)=0,0,AVERAGE(I42:J42))</f>
        <v>0</v>
      </c>
      <c r="L42" s="53" t="str">
        <f t="shared" si="2"/>
        <v/>
      </c>
      <c r="M42" s="80" t="str">
        <f>IF(OR(M41="",Factor="--",Absorbance="",ISBLANK(F41),ISBLANK(G41)),"",((Absorbance*Factor*(G41/F41)*(10.5/0.5)*(1/0.1)*(100/1000000)*(162/180))-M41))</f>
        <v/>
      </c>
      <c r="N42" s="53" t="str">
        <f t="shared" si="0"/>
        <v/>
      </c>
      <c r="O42" s="51"/>
      <c r="P42" s="80" t="str">
        <f>IF(OR(Starch_g_100g="",ISBLANK(O41)),"",Starch_g_100g*100/(100-O41))</f>
        <v/>
      </c>
      <c r="Q42" s="53" t="str">
        <f t="shared" si="1"/>
        <v/>
      </c>
      <c r="R42" s="3"/>
    </row>
    <row r="43" spans="1:18">
      <c r="A43" s="1"/>
      <c r="B43" s="3"/>
      <c r="C43" s="122"/>
      <c r="D43" s="136"/>
      <c r="E43" s="60" t="s">
        <v>38</v>
      </c>
      <c r="F43" s="51"/>
      <c r="G43" s="105"/>
      <c r="H43" s="106"/>
      <c r="I43" s="52"/>
      <c r="J43" s="52"/>
      <c r="K43" s="79">
        <f>IF(COUNT(I43:J43)=0,0,AVERAGE(I43:J43))</f>
        <v>0</v>
      </c>
      <c r="L43" s="53" t="str">
        <f t="shared" si="2"/>
        <v/>
      </c>
      <c r="M43" s="80" t="str">
        <f>IF(OR(Factor="--",Absorbance="",ISBLANK(F41),ISBLANK(G41)),"",(Absorbance*Factor*(G41/F41)*(10.5/0.5)*(1/0.1)*(100/1000000)*(162/180)))</f>
        <v/>
      </c>
      <c r="N43" s="53" t="str">
        <f t="shared" si="0"/>
        <v/>
      </c>
      <c r="O43" s="51"/>
      <c r="P43" s="80" t="str">
        <f>IF(OR(Starch_g_100g="",ISBLANK(O41)),"",Starch_g_100g*100/(100-O41))</f>
        <v/>
      </c>
      <c r="Q43" s="53" t="str">
        <f t="shared" si="1"/>
        <v/>
      </c>
      <c r="R43" s="3"/>
    </row>
    <row r="44" spans="1:18">
      <c r="A44" s="1"/>
      <c r="B44" s="3"/>
      <c r="C44" s="122"/>
      <c r="D44" s="136"/>
      <c r="E44" s="61" t="s">
        <v>39</v>
      </c>
      <c r="F44" s="54"/>
      <c r="G44" s="106"/>
      <c r="H44" s="107">
        <v>100</v>
      </c>
      <c r="I44" s="55"/>
      <c r="J44" s="55"/>
      <c r="K44" s="81">
        <f>IF(COUNT(I44:J44)=0,0,AVERAGE(I44:J44))</f>
        <v>0</v>
      </c>
      <c r="L44" s="56" t="str">
        <f t="shared" si="2"/>
        <v/>
      </c>
      <c r="M44" s="82" t="str">
        <f>IF(OR(Factor="--",Absorbance="",ISBLANK(F41),ISBLANK(H44),ISBLANK(H44)),"",(Absorbance*Factor*(1/F41)*(G41/4)*(H44/0.1)*(100/1000000)*(162/180)))</f>
        <v/>
      </c>
      <c r="N44" s="56" t="str">
        <f t="shared" si="0"/>
        <v/>
      </c>
      <c r="O44" s="54"/>
      <c r="P44" s="82" t="str">
        <f>IF(OR(Starch_g_100g="",ISBLANK(O41)),"",Starch_g_100g*100/(100-O41))</f>
        <v/>
      </c>
      <c r="Q44" s="56" t="str">
        <f t="shared" si="1"/>
        <v/>
      </c>
      <c r="R44" s="3"/>
    </row>
    <row r="45" spans="1:18">
      <c r="A45" s="1"/>
      <c r="B45" s="3"/>
      <c r="C45" s="123"/>
      <c r="D45" s="137"/>
      <c r="E45" s="62" t="s">
        <v>46</v>
      </c>
      <c r="F45" s="57"/>
      <c r="G45" s="108"/>
      <c r="H45" s="108"/>
      <c r="I45" s="100"/>
      <c r="J45" s="100"/>
      <c r="K45" s="84"/>
      <c r="L45" s="58"/>
      <c r="M45" s="85" t="str">
        <f>IF(OR(M43="",M44="",),"",M44+M43)</f>
        <v/>
      </c>
      <c r="N45" s="58" t="str">
        <f t="shared" si="0"/>
        <v/>
      </c>
      <c r="O45" s="57"/>
      <c r="P45" s="85" t="str">
        <f>IF(OR(ISBLANK(O41),P43="",P44=""),"",P44+P43)</f>
        <v/>
      </c>
      <c r="Q45" s="58" t="str">
        <f t="shared" si="1"/>
        <v/>
      </c>
      <c r="R45" s="3"/>
    </row>
    <row r="46" spans="1:18">
      <c r="A46" s="1"/>
      <c r="B46" s="3"/>
      <c r="C46" s="121">
        <v>7</v>
      </c>
      <c r="D46" s="135"/>
      <c r="E46" s="59" t="s">
        <v>36</v>
      </c>
      <c r="F46" s="117">
        <v>0.5</v>
      </c>
      <c r="G46" s="114">
        <v>20.5</v>
      </c>
      <c r="H46" s="104"/>
      <c r="I46" s="49"/>
      <c r="J46" s="49"/>
      <c r="K46" s="77">
        <f>IF(COUNT(I46:J46)=0,0,AVERAGE(I46:J46))</f>
        <v>0</v>
      </c>
      <c r="L46" s="50" t="str">
        <f t="shared" si="2"/>
        <v/>
      </c>
      <c r="M46" s="78" t="str">
        <f>IF(OR(Factor="--",Absorbance="",ISBLANK(F46),ISBLANK(G46)),"",(Absorbance*Factor*(G46/F46)*(10.5/0.5)*(1/0.1)*(100/1000000)*(162/180)))</f>
        <v/>
      </c>
      <c r="N46" s="50" t="str">
        <f t="shared" si="0"/>
        <v/>
      </c>
      <c r="O46" s="63"/>
      <c r="P46" s="78" t="str">
        <f>IF(OR(Starch_g_100g="",ISBLANK(O46)),"",Starch_g_100g*100/(100-O46))</f>
        <v/>
      </c>
      <c r="Q46" s="50" t="str">
        <f t="shared" si="1"/>
        <v/>
      </c>
      <c r="R46" s="3"/>
    </row>
    <row r="47" spans="1:18">
      <c r="A47" s="1"/>
      <c r="B47" s="3"/>
      <c r="C47" s="122"/>
      <c r="D47" s="136"/>
      <c r="E47" s="60" t="s">
        <v>37</v>
      </c>
      <c r="F47" s="51"/>
      <c r="G47" s="105"/>
      <c r="H47" s="105"/>
      <c r="I47" s="52"/>
      <c r="J47" s="52"/>
      <c r="K47" s="79">
        <f>IF(COUNT(I47:J47)=0,0,AVERAGE(I47:J47))</f>
        <v>0</v>
      </c>
      <c r="L47" s="53" t="str">
        <f t="shared" si="2"/>
        <v/>
      </c>
      <c r="M47" s="80" t="str">
        <f>IF(OR(M46="",Factor="--",Absorbance="",ISBLANK(F46),ISBLANK(G46)),"",((Absorbance*Factor*(G46/F46)*(10.5/0.5)*(1/0.1)*(100/1000000)*(162/180))-M46))</f>
        <v/>
      </c>
      <c r="N47" s="53" t="str">
        <f t="shared" si="0"/>
        <v/>
      </c>
      <c r="O47" s="51"/>
      <c r="P47" s="80" t="str">
        <f>IF(OR(Starch_g_100g="",ISBLANK(O46)),"",Starch_g_100g*100/(100-O46))</f>
        <v/>
      </c>
      <c r="Q47" s="53" t="str">
        <f t="shared" si="1"/>
        <v/>
      </c>
      <c r="R47" s="3"/>
    </row>
    <row r="48" spans="1:18">
      <c r="A48" s="1"/>
      <c r="B48" s="3"/>
      <c r="C48" s="122"/>
      <c r="D48" s="136"/>
      <c r="E48" s="60" t="s">
        <v>38</v>
      </c>
      <c r="F48" s="51"/>
      <c r="G48" s="105"/>
      <c r="H48" s="106"/>
      <c r="I48" s="52"/>
      <c r="J48" s="52"/>
      <c r="K48" s="79">
        <f>IF(COUNT(I48:J48)=0,0,AVERAGE(I48:J48))</f>
        <v>0</v>
      </c>
      <c r="L48" s="53" t="str">
        <f t="shared" si="2"/>
        <v/>
      </c>
      <c r="M48" s="80" t="str">
        <f>IF(OR(Factor="--",Absorbance="",ISBLANK(F46),ISBLANK(G46)),"",(Absorbance*Factor*(G46/F46)*(10.5/0.5)*(1/0.1)*(100/1000000)*(162/180)))</f>
        <v/>
      </c>
      <c r="N48" s="53" t="str">
        <f t="shared" si="0"/>
        <v/>
      </c>
      <c r="O48" s="51"/>
      <c r="P48" s="80" t="str">
        <f>IF(OR(Starch_g_100g="",ISBLANK(O46)),"",Starch_g_100g*100/(100-O46))</f>
        <v/>
      </c>
      <c r="Q48" s="53" t="str">
        <f t="shared" si="1"/>
        <v/>
      </c>
      <c r="R48" s="3"/>
    </row>
    <row r="49" spans="1:18">
      <c r="A49" s="1"/>
      <c r="B49" s="3"/>
      <c r="C49" s="122"/>
      <c r="D49" s="136"/>
      <c r="E49" s="61" t="s">
        <v>39</v>
      </c>
      <c r="F49" s="54"/>
      <c r="G49" s="106"/>
      <c r="H49" s="107">
        <v>100</v>
      </c>
      <c r="I49" s="55"/>
      <c r="J49" s="55"/>
      <c r="K49" s="81">
        <f>IF(COUNT(I49:J49)=0,0,AVERAGE(I49:J49))</f>
        <v>0</v>
      </c>
      <c r="L49" s="56" t="str">
        <f t="shared" si="2"/>
        <v/>
      </c>
      <c r="M49" s="82" t="str">
        <f>IF(OR(Factor="--",Absorbance="",ISBLANK(F46),ISBLANK(H49),ISBLANK(H49)),"",(Absorbance*Factor*(1/F46)*(G46/4)*(H49/0.1)*(100/1000000)*(162/180)))</f>
        <v/>
      </c>
      <c r="N49" s="56" t="str">
        <f t="shared" si="0"/>
        <v/>
      </c>
      <c r="O49" s="54"/>
      <c r="P49" s="82" t="str">
        <f>IF(OR(Starch_g_100g="",ISBLANK(O46)),"",Starch_g_100g*100/(100-O46))</f>
        <v/>
      </c>
      <c r="Q49" s="56" t="str">
        <f t="shared" si="1"/>
        <v/>
      </c>
      <c r="R49" s="3"/>
    </row>
    <row r="50" spans="1:18">
      <c r="A50" s="1"/>
      <c r="B50" s="3"/>
      <c r="C50" s="123"/>
      <c r="D50" s="137"/>
      <c r="E50" s="62" t="s">
        <v>46</v>
      </c>
      <c r="F50" s="57"/>
      <c r="G50" s="108"/>
      <c r="H50" s="108"/>
      <c r="I50" s="100"/>
      <c r="J50" s="100"/>
      <c r="K50" s="84"/>
      <c r="L50" s="58"/>
      <c r="M50" s="85" t="str">
        <f>IF(OR(M48="",M49="",),"",M49+M48)</f>
        <v/>
      </c>
      <c r="N50" s="58" t="str">
        <f t="shared" si="0"/>
        <v/>
      </c>
      <c r="O50" s="57"/>
      <c r="P50" s="85" t="str">
        <f>IF(OR(ISBLANK(O46),P48="",P49=""),"",P49+P48)</f>
        <v/>
      </c>
      <c r="Q50" s="58" t="str">
        <f t="shared" si="1"/>
        <v/>
      </c>
      <c r="R50" s="3"/>
    </row>
    <row r="51" spans="1:18">
      <c r="A51" s="1"/>
      <c r="B51" s="3"/>
      <c r="C51" s="121">
        <v>8</v>
      </c>
      <c r="D51" s="135"/>
      <c r="E51" s="59" t="s">
        <v>36</v>
      </c>
      <c r="F51" s="117">
        <v>0.5</v>
      </c>
      <c r="G51" s="114">
        <v>20.5</v>
      </c>
      <c r="H51" s="104"/>
      <c r="I51" s="49"/>
      <c r="J51" s="49"/>
      <c r="K51" s="77">
        <f>IF(COUNT(I51:J51)=0,0,AVERAGE(I51:J51))</f>
        <v>0</v>
      </c>
      <c r="L51" s="50" t="str">
        <f t="shared" si="2"/>
        <v/>
      </c>
      <c r="M51" s="78" t="str">
        <f>IF(OR(Factor="--",Absorbance="",ISBLANK(F51),ISBLANK(G51)),"",(Absorbance*Factor*(G51/F51)*(10.5/0.5)*(1/0.1)*(100/1000000)*(162/180)))</f>
        <v/>
      </c>
      <c r="N51" s="50" t="str">
        <f t="shared" si="0"/>
        <v/>
      </c>
      <c r="O51" s="63"/>
      <c r="P51" s="78" t="str">
        <f>IF(OR(Starch_g_100g="",ISBLANK(O51)),"",Starch_g_100g*100/(100-O51))</f>
        <v/>
      </c>
      <c r="Q51" s="50" t="str">
        <f t="shared" si="1"/>
        <v/>
      </c>
      <c r="R51" s="3"/>
    </row>
    <row r="52" spans="1:18">
      <c r="A52" s="1"/>
      <c r="B52" s="3"/>
      <c r="C52" s="122"/>
      <c r="D52" s="136"/>
      <c r="E52" s="60" t="s">
        <v>37</v>
      </c>
      <c r="F52" s="51"/>
      <c r="G52" s="105"/>
      <c r="H52" s="105"/>
      <c r="I52" s="52"/>
      <c r="J52" s="52"/>
      <c r="K52" s="79">
        <f>IF(COUNT(I52:J52)=0,0,AVERAGE(I52:J52))</f>
        <v>0</v>
      </c>
      <c r="L52" s="53" t="str">
        <f t="shared" si="2"/>
        <v/>
      </c>
      <c r="M52" s="80" t="str">
        <f>IF(OR(M51="",Factor="--",Absorbance="",ISBLANK(F51),ISBLANK(G51)),"",((Absorbance*Factor*(G51/F51)*(10.5/0.5)*(1/0.1)*(100/1000000)*(162/180))-M51))</f>
        <v/>
      </c>
      <c r="N52" s="53" t="str">
        <f t="shared" si="0"/>
        <v/>
      </c>
      <c r="O52" s="51"/>
      <c r="P52" s="80" t="str">
        <f>IF(OR(Starch_g_100g="",ISBLANK(O51)),"",Starch_g_100g*100/(100-O51))</f>
        <v/>
      </c>
      <c r="Q52" s="53" t="str">
        <f t="shared" si="1"/>
        <v/>
      </c>
      <c r="R52" s="3"/>
    </row>
    <row r="53" spans="1:18">
      <c r="A53" s="1"/>
      <c r="B53" s="3"/>
      <c r="C53" s="122"/>
      <c r="D53" s="136"/>
      <c r="E53" s="60" t="s">
        <v>38</v>
      </c>
      <c r="F53" s="51"/>
      <c r="G53" s="105"/>
      <c r="H53" s="106"/>
      <c r="I53" s="52"/>
      <c r="J53" s="52"/>
      <c r="K53" s="79">
        <f>IF(COUNT(I53:J53)=0,0,AVERAGE(I53:J53))</f>
        <v>0</v>
      </c>
      <c r="L53" s="53" t="str">
        <f t="shared" si="2"/>
        <v/>
      </c>
      <c r="M53" s="80" t="str">
        <f>IF(OR(Factor="--",Absorbance="",ISBLANK(F51),ISBLANK(G51)),"",(Absorbance*Factor*(G51/F51)*(10.5/0.5)*(1/0.1)*(100/1000000)*(162/180)))</f>
        <v/>
      </c>
      <c r="N53" s="53" t="str">
        <f t="shared" si="0"/>
        <v/>
      </c>
      <c r="O53" s="51"/>
      <c r="P53" s="80" t="str">
        <f>IF(OR(Starch_g_100g="",ISBLANK(O51)),"",Starch_g_100g*100/(100-O51))</f>
        <v/>
      </c>
      <c r="Q53" s="53" t="str">
        <f t="shared" si="1"/>
        <v/>
      </c>
      <c r="R53" s="3"/>
    </row>
    <row r="54" spans="1:18">
      <c r="A54" s="1"/>
      <c r="B54" s="3"/>
      <c r="C54" s="122"/>
      <c r="D54" s="136"/>
      <c r="E54" s="61" t="s">
        <v>39</v>
      </c>
      <c r="F54" s="54"/>
      <c r="G54" s="106"/>
      <c r="H54" s="107">
        <v>100</v>
      </c>
      <c r="I54" s="55"/>
      <c r="J54" s="55"/>
      <c r="K54" s="81">
        <f>IF(COUNT(I54:J54)=0,0,AVERAGE(I54:J54))</f>
        <v>0</v>
      </c>
      <c r="L54" s="56" t="str">
        <f t="shared" si="2"/>
        <v/>
      </c>
      <c r="M54" s="82" t="str">
        <f>IF(OR(Factor="--",Absorbance="",ISBLANK(F51),ISBLANK(H54),ISBLANK(H54)),"",(Absorbance*Factor*(1/F51)*(G51/4)*(H54/0.1)*(100/1000000)*(162/180)))</f>
        <v/>
      </c>
      <c r="N54" s="56" t="str">
        <f t="shared" si="0"/>
        <v/>
      </c>
      <c r="O54" s="54"/>
      <c r="P54" s="82" t="str">
        <f>IF(OR(Starch_g_100g="",ISBLANK(O51)),"",Starch_g_100g*100/(100-O51))</f>
        <v/>
      </c>
      <c r="Q54" s="56" t="str">
        <f t="shared" si="1"/>
        <v/>
      </c>
      <c r="R54" s="3"/>
    </row>
    <row r="55" spans="1:18">
      <c r="A55" s="1"/>
      <c r="B55" s="3"/>
      <c r="C55" s="123"/>
      <c r="D55" s="137"/>
      <c r="E55" s="62" t="s">
        <v>46</v>
      </c>
      <c r="F55" s="57"/>
      <c r="G55" s="108"/>
      <c r="H55" s="108"/>
      <c r="I55" s="100"/>
      <c r="J55" s="100"/>
      <c r="K55" s="84"/>
      <c r="L55" s="58"/>
      <c r="M55" s="85" t="str">
        <f>IF(OR(M53="",M54="",),"",M54+M53)</f>
        <v/>
      </c>
      <c r="N55" s="58" t="str">
        <f t="shared" si="0"/>
        <v/>
      </c>
      <c r="O55" s="57"/>
      <c r="P55" s="85" t="str">
        <f>IF(OR(ISBLANK(O51),P53="",P54=""),"",P54+P53)</f>
        <v/>
      </c>
      <c r="Q55" s="58" t="str">
        <f t="shared" si="1"/>
        <v/>
      </c>
      <c r="R55" s="3"/>
    </row>
    <row r="56" spans="1:18">
      <c r="A56" s="1"/>
      <c r="B56" s="3"/>
      <c r="C56" s="121">
        <v>9</v>
      </c>
      <c r="D56" s="135"/>
      <c r="E56" s="59" t="s">
        <v>36</v>
      </c>
      <c r="F56" s="117">
        <v>0.5</v>
      </c>
      <c r="G56" s="114">
        <v>20.5</v>
      </c>
      <c r="H56" s="104"/>
      <c r="I56" s="49"/>
      <c r="J56" s="49"/>
      <c r="K56" s="77">
        <f>IF(COUNT(I56:J56)=0,0,AVERAGE(I56:J56))</f>
        <v>0</v>
      </c>
      <c r="L56" s="50" t="str">
        <f t="shared" si="2"/>
        <v/>
      </c>
      <c r="M56" s="78" t="str">
        <f>IF(OR(Factor="--",Absorbance="",ISBLANK(F56),ISBLANK(G56)),"",(Absorbance*Factor*(G56/F56)*(10.5/0.5)*(1/0.1)*(100/1000000)*(162/180)))</f>
        <v/>
      </c>
      <c r="N56" s="50" t="str">
        <f t="shared" si="0"/>
        <v/>
      </c>
      <c r="O56" s="63"/>
      <c r="P56" s="78" t="str">
        <f>IF(OR(Starch_g_100g="",ISBLANK(O56)),"",Starch_g_100g*100/(100-O56))</f>
        <v/>
      </c>
      <c r="Q56" s="50" t="str">
        <f t="shared" si="1"/>
        <v/>
      </c>
      <c r="R56" s="3"/>
    </row>
    <row r="57" spans="1:18">
      <c r="A57" s="1"/>
      <c r="B57" s="3"/>
      <c r="C57" s="122"/>
      <c r="D57" s="136"/>
      <c r="E57" s="60" t="s">
        <v>37</v>
      </c>
      <c r="F57" s="51"/>
      <c r="G57" s="105"/>
      <c r="H57" s="105"/>
      <c r="I57" s="52"/>
      <c r="J57" s="52"/>
      <c r="K57" s="79">
        <f>IF(COUNT(I57:J57)=0,0,AVERAGE(I57:J57))</f>
        <v>0</v>
      </c>
      <c r="L57" s="53" t="str">
        <f t="shared" si="2"/>
        <v/>
      </c>
      <c r="M57" s="80" t="str">
        <f>IF(OR(M56="",Factor="--",Absorbance="",ISBLANK(F56),ISBLANK(G56)),"",((Absorbance*Factor*(G56/F56)*(10.5/0.5)*(1/0.1)*(100/1000000)*(162/180))-M56))</f>
        <v/>
      </c>
      <c r="N57" s="53" t="str">
        <f t="shared" si="0"/>
        <v/>
      </c>
      <c r="O57" s="51"/>
      <c r="P57" s="80" t="str">
        <f>IF(OR(Starch_g_100g="",ISBLANK(O56)),"",Starch_g_100g*100/(100-O56))</f>
        <v/>
      </c>
      <c r="Q57" s="53" t="str">
        <f t="shared" si="1"/>
        <v/>
      </c>
      <c r="R57" s="3"/>
    </row>
    <row r="58" spans="1:18">
      <c r="A58" s="1"/>
      <c r="B58" s="3"/>
      <c r="C58" s="122"/>
      <c r="D58" s="136"/>
      <c r="E58" s="60" t="s">
        <v>38</v>
      </c>
      <c r="F58" s="51"/>
      <c r="G58" s="105"/>
      <c r="H58" s="106"/>
      <c r="I58" s="52"/>
      <c r="J58" s="52"/>
      <c r="K58" s="79">
        <f>IF(COUNT(I58:J58)=0,0,AVERAGE(I58:J58))</f>
        <v>0</v>
      </c>
      <c r="L58" s="53" t="str">
        <f t="shared" si="2"/>
        <v/>
      </c>
      <c r="M58" s="80" t="str">
        <f>IF(OR(Factor="--",Absorbance="",ISBLANK(F56),ISBLANK(G56)),"",(Absorbance*Factor*(G56/F56)*(10.5/0.5)*(1/0.1)*(100/1000000)*(162/180)))</f>
        <v/>
      </c>
      <c r="N58" s="53" t="str">
        <f t="shared" si="0"/>
        <v/>
      </c>
      <c r="O58" s="51"/>
      <c r="P58" s="80" t="str">
        <f>IF(OR(Starch_g_100g="",ISBLANK(O56)),"",Starch_g_100g*100/(100-O56))</f>
        <v/>
      </c>
      <c r="Q58" s="53" t="str">
        <f t="shared" si="1"/>
        <v/>
      </c>
      <c r="R58" s="3"/>
    </row>
    <row r="59" spans="1:18">
      <c r="A59" s="1"/>
      <c r="B59" s="3"/>
      <c r="C59" s="122"/>
      <c r="D59" s="136"/>
      <c r="E59" s="61" t="s">
        <v>39</v>
      </c>
      <c r="F59" s="54"/>
      <c r="G59" s="106"/>
      <c r="H59" s="107">
        <v>100</v>
      </c>
      <c r="I59" s="55"/>
      <c r="J59" s="55"/>
      <c r="K59" s="81">
        <f>IF(COUNT(I59:J59)=0,0,AVERAGE(I59:J59))</f>
        <v>0</v>
      </c>
      <c r="L59" s="56" t="str">
        <f t="shared" si="2"/>
        <v/>
      </c>
      <c r="M59" s="82" t="str">
        <f>IF(OR(Factor="--",Absorbance="",ISBLANK(F56),ISBLANK(H59),ISBLANK(H59)),"",(Absorbance*Factor*(1/F56)*(G56/4)*(H59/0.1)*(100/1000000)*(162/180)))</f>
        <v/>
      </c>
      <c r="N59" s="56" t="str">
        <f t="shared" si="0"/>
        <v/>
      </c>
      <c r="O59" s="54"/>
      <c r="P59" s="82" t="str">
        <f>IF(OR(Starch_g_100g="",ISBLANK(O56)),"",Starch_g_100g*100/(100-O56))</f>
        <v/>
      </c>
      <c r="Q59" s="56" t="str">
        <f t="shared" si="1"/>
        <v/>
      </c>
      <c r="R59" s="3"/>
    </row>
    <row r="60" spans="1:18">
      <c r="A60" s="1"/>
      <c r="B60" s="3"/>
      <c r="C60" s="123"/>
      <c r="D60" s="137"/>
      <c r="E60" s="62" t="s">
        <v>46</v>
      </c>
      <c r="F60" s="57"/>
      <c r="G60" s="108"/>
      <c r="H60" s="108"/>
      <c r="I60" s="100"/>
      <c r="J60" s="100"/>
      <c r="K60" s="84"/>
      <c r="L60" s="58"/>
      <c r="M60" s="85" t="str">
        <f>IF(OR(M58="",M59="",),"",M59+M58)</f>
        <v/>
      </c>
      <c r="N60" s="58" t="str">
        <f t="shared" si="0"/>
        <v/>
      </c>
      <c r="O60" s="57"/>
      <c r="P60" s="85" t="str">
        <f>IF(OR(ISBLANK(O56),P58="",P59=""),"",P59+P58)</f>
        <v/>
      </c>
      <c r="Q60" s="58" t="str">
        <f t="shared" si="1"/>
        <v/>
      </c>
      <c r="R60" s="3"/>
    </row>
    <row r="61" spans="1:18">
      <c r="A61" s="1"/>
      <c r="B61" s="3"/>
      <c r="C61" s="121">
        <v>10</v>
      </c>
      <c r="D61" s="135"/>
      <c r="E61" s="59" t="s">
        <v>36</v>
      </c>
      <c r="F61" s="117">
        <v>0.5</v>
      </c>
      <c r="G61" s="114">
        <v>20.5</v>
      </c>
      <c r="H61" s="104"/>
      <c r="I61" s="49"/>
      <c r="J61" s="49"/>
      <c r="K61" s="77">
        <f>IF(COUNT(I61:J61)=0,0,AVERAGE(I61:J61))</f>
        <v>0</v>
      </c>
      <c r="L61" s="50" t="str">
        <f t="shared" si="2"/>
        <v/>
      </c>
      <c r="M61" s="78" t="str">
        <f>IF(OR(Factor="--",Absorbance="",ISBLANK(F61),ISBLANK(G61)),"",(Absorbance*Factor*(G61/F61)*(10.5/0.5)*(1/0.1)*(100/1000000)*(162/180)))</f>
        <v/>
      </c>
      <c r="N61" s="50" t="str">
        <f t="shared" si="0"/>
        <v/>
      </c>
      <c r="O61" s="63"/>
      <c r="P61" s="78" t="str">
        <f>IF(OR(Starch_g_100g="",ISBLANK(O61)),"",Starch_g_100g*100/(100-O61))</f>
        <v/>
      </c>
      <c r="Q61" s="50" t="str">
        <f t="shared" si="1"/>
        <v/>
      </c>
      <c r="R61" s="3"/>
    </row>
    <row r="62" spans="1:18">
      <c r="A62" s="1"/>
      <c r="B62" s="3"/>
      <c r="C62" s="122"/>
      <c r="D62" s="136"/>
      <c r="E62" s="60" t="s">
        <v>37</v>
      </c>
      <c r="F62" s="51"/>
      <c r="G62" s="105"/>
      <c r="H62" s="105"/>
      <c r="I62" s="52"/>
      <c r="J62" s="52"/>
      <c r="K62" s="79">
        <f>IF(COUNT(I62:J62)=0,0,AVERAGE(I62:J62))</f>
        <v>0</v>
      </c>
      <c r="L62" s="53" t="str">
        <f t="shared" si="2"/>
        <v/>
      </c>
      <c r="M62" s="80" t="str">
        <f>IF(OR(M61="",Factor="--",Absorbance="",ISBLANK(F61),ISBLANK(G61)),"",((Absorbance*Factor*(G61/F61)*(10.5/0.5)*(1/0.1)*(100/1000000)*(162/180))-M61))</f>
        <v/>
      </c>
      <c r="N62" s="53" t="str">
        <f t="shared" si="0"/>
        <v/>
      </c>
      <c r="O62" s="51"/>
      <c r="P62" s="80" t="str">
        <f>IF(OR(Starch_g_100g="",ISBLANK(O61)),"",Starch_g_100g*100/(100-O61))</f>
        <v/>
      </c>
      <c r="Q62" s="53" t="str">
        <f t="shared" si="1"/>
        <v/>
      </c>
      <c r="R62" s="3"/>
    </row>
    <row r="63" spans="1:18">
      <c r="A63" s="1"/>
      <c r="B63" s="3"/>
      <c r="C63" s="122"/>
      <c r="D63" s="136"/>
      <c r="E63" s="60" t="s">
        <v>38</v>
      </c>
      <c r="F63" s="51"/>
      <c r="G63" s="105"/>
      <c r="H63" s="106"/>
      <c r="I63" s="52"/>
      <c r="J63" s="52"/>
      <c r="K63" s="79">
        <f>IF(COUNT(I63:J63)=0,0,AVERAGE(I63:J63))</f>
        <v>0</v>
      </c>
      <c r="L63" s="53" t="str">
        <f t="shared" si="2"/>
        <v/>
      </c>
      <c r="M63" s="80" t="str">
        <f>IF(OR(Factor="--",Absorbance="",ISBLANK(F61),ISBLANK(G61)),"",(Absorbance*Factor*(G61/F61)*(10.5/0.5)*(1/0.1)*(100/1000000)*(162/180)))</f>
        <v/>
      </c>
      <c r="N63" s="53" t="str">
        <f t="shared" si="0"/>
        <v/>
      </c>
      <c r="O63" s="51"/>
      <c r="P63" s="80" t="str">
        <f>IF(OR(Starch_g_100g="",ISBLANK(O61)),"",Starch_g_100g*100/(100-O61))</f>
        <v/>
      </c>
      <c r="Q63" s="53" t="str">
        <f t="shared" si="1"/>
        <v/>
      </c>
      <c r="R63" s="3"/>
    </row>
    <row r="64" spans="1:18">
      <c r="A64" s="1"/>
      <c r="B64" s="3"/>
      <c r="C64" s="122"/>
      <c r="D64" s="136"/>
      <c r="E64" s="61" t="s">
        <v>39</v>
      </c>
      <c r="F64" s="54"/>
      <c r="G64" s="106"/>
      <c r="H64" s="107">
        <v>100</v>
      </c>
      <c r="I64" s="55"/>
      <c r="J64" s="55"/>
      <c r="K64" s="81">
        <f>IF(COUNT(I64:J64)=0,0,AVERAGE(I64:J64))</f>
        <v>0</v>
      </c>
      <c r="L64" s="56" t="str">
        <f t="shared" si="2"/>
        <v/>
      </c>
      <c r="M64" s="82" t="str">
        <f>IF(OR(Factor="--",Absorbance="",ISBLANK(F61),ISBLANK(H64),ISBLANK(H64)),"",(Absorbance*Factor*(1/F61)*(G61/4)*(H64/0.1)*(100/1000000)*(162/180)))</f>
        <v/>
      </c>
      <c r="N64" s="56" t="str">
        <f t="shared" si="0"/>
        <v/>
      </c>
      <c r="O64" s="54"/>
      <c r="P64" s="82" t="str">
        <f>IF(OR(Starch_g_100g="",ISBLANK(O61)),"",Starch_g_100g*100/(100-O61))</f>
        <v/>
      </c>
      <c r="Q64" s="56" t="str">
        <f t="shared" si="1"/>
        <v/>
      </c>
      <c r="R64" s="3"/>
    </row>
    <row r="65" spans="1:18">
      <c r="A65" s="1"/>
      <c r="B65" s="3"/>
      <c r="C65" s="123"/>
      <c r="D65" s="137"/>
      <c r="E65" s="62" t="s">
        <v>46</v>
      </c>
      <c r="F65" s="57"/>
      <c r="G65" s="108"/>
      <c r="H65" s="108"/>
      <c r="I65" s="100"/>
      <c r="J65" s="100"/>
      <c r="K65" s="84"/>
      <c r="L65" s="58"/>
      <c r="M65" s="85" t="str">
        <f>IF(OR(M63="",M64="",),"",M64+M63)</f>
        <v/>
      </c>
      <c r="N65" s="58" t="str">
        <f t="shared" si="0"/>
        <v/>
      </c>
      <c r="O65" s="57"/>
      <c r="P65" s="85" t="str">
        <f>IF(OR(ISBLANK(O61),P63="",P64=""),"",P64+P63)</f>
        <v/>
      </c>
      <c r="Q65" s="58" t="str">
        <f t="shared" si="1"/>
        <v/>
      </c>
      <c r="R65" s="3"/>
    </row>
    <row r="66" spans="1:18">
      <c r="A66" s="1"/>
      <c r="B66" s="3"/>
      <c r="C66" s="121">
        <v>11</v>
      </c>
      <c r="D66" s="135"/>
      <c r="E66" s="59" t="s">
        <v>36</v>
      </c>
      <c r="F66" s="117">
        <v>0.5</v>
      </c>
      <c r="G66" s="114">
        <v>20.5</v>
      </c>
      <c r="H66" s="104"/>
      <c r="I66" s="49"/>
      <c r="J66" s="49"/>
      <c r="K66" s="77">
        <f>IF(COUNT(I66:J66)=0,0,AVERAGE(I66:J66))</f>
        <v>0</v>
      </c>
      <c r="L66" s="50" t="str">
        <f t="shared" si="2"/>
        <v/>
      </c>
      <c r="M66" s="78" t="str">
        <f>IF(OR(Factor="--",Absorbance="",ISBLANK(F66),ISBLANK(G66)),"",(Absorbance*Factor*(G66/F66)*(10.5/0.5)*(1/0.1)*(100/1000000)*(162/180)))</f>
        <v/>
      </c>
      <c r="N66" s="50" t="str">
        <f t="shared" si="0"/>
        <v/>
      </c>
      <c r="O66" s="63"/>
      <c r="P66" s="78" t="str">
        <f>IF(OR(Starch_g_100g="",ISBLANK(O66)),"",Starch_g_100g*100/(100-O66))</f>
        <v/>
      </c>
      <c r="Q66" s="50" t="str">
        <f t="shared" si="1"/>
        <v/>
      </c>
      <c r="R66" s="3"/>
    </row>
    <row r="67" spans="1:18">
      <c r="A67" s="1"/>
      <c r="B67" s="3"/>
      <c r="C67" s="122"/>
      <c r="D67" s="136"/>
      <c r="E67" s="60" t="s">
        <v>37</v>
      </c>
      <c r="F67" s="51"/>
      <c r="G67" s="105"/>
      <c r="H67" s="105"/>
      <c r="I67" s="52"/>
      <c r="J67" s="52"/>
      <c r="K67" s="79">
        <f>IF(COUNT(I67:J67)=0,0,AVERAGE(I67:J67))</f>
        <v>0</v>
      </c>
      <c r="L67" s="53" t="str">
        <f t="shared" si="2"/>
        <v/>
      </c>
      <c r="M67" s="80" t="str">
        <f>IF(OR(M66="",Factor="--",Absorbance="",ISBLANK(F66),ISBLANK(G66)),"",((Absorbance*Factor*(G66/F66)*(10.5/0.5)*(1/0.1)*(100/1000000)*(162/180))-M66))</f>
        <v/>
      </c>
      <c r="N67" s="53" t="str">
        <f t="shared" si="0"/>
        <v/>
      </c>
      <c r="O67" s="51"/>
      <c r="P67" s="80" t="str">
        <f>IF(OR(Starch_g_100g="",ISBLANK(O66)),"",Starch_g_100g*100/(100-O66))</f>
        <v/>
      </c>
      <c r="Q67" s="53" t="str">
        <f t="shared" si="1"/>
        <v/>
      </c>
      <c r="R67" s="3"/>
    </row>
    <row r="68" spans="1:18">
      <c r="A68" s="1"/>
      <c r="B68" s="3"/>
      <c r="C68" s="122"/>
      <c r="D68" s="136"/>
      <c r="E68" s="60" t="s">
        <v>38</v>
      </c>
      <c r="F68" s="51"/>
      <c r="G68" s="105"/>
      <c r="H68" s="106"/>
      <c r="I68" s="52"/>
      <c r="J68" s="52"/>
      <c r="K68" s="79">
        <f>IF(COUNT(I68:J68)=0,0,AVERAGE(I68:J68))</f>
        <v>0</v>
      </c>
      <c r="L68" s="53" t="str">
        <f t="shared" si="2"/>
        <v/>
      </c>
      <c r="M68" s="80" t="str">
        <f>IF(OR(Factor="--",Absorbance="",ISBLANK(F66),ISBLANK(G66)),"",(Absorbance*Factor*(G66/F66)*(10.5/0.5)*(1/0.1)*(100/1000000)*(162/180)))</f>
        <v/>
      </c>
      <c r="N68" s="53" t="str">
        <f t="shared" si="0"/>
        <v/>
      </c>
      <c r="O68" s="51"/>
      <c r="P68" s="80" t="str">
        <f>IF(OR(Starch_g_100g="",ISBLANK(O66)),"",Starch_g_100g*100/(100-O66))</f>
        <v/>
      </c>
      <c r="Q68" s="53" t="str">
        <f t="shared" si="1"/>
        <v/>
      </c>
      <c r="R68" s="3"/>
    </row>
    <row r="69" spans="1:18">
      <c r="A69" s="1"/>
      <c r="B69" s="3"/>
      <c r="C69" s="122"/>
      <c r="D69" s="136"/>
      <c r="E69" s="61" t="s">
        <v>39</v>
      </c>
      <c r="F69" s="54"/>
      <c r="G69" s="106"/>
      <c r="H69" s="107">
        <v>100</v>
      </c>
      <c r="I69" s="55"/>
      <c r="J69" s="55"/>
      <c r="K69" s="81">
        <f>IF(COUNT(I69:J69)=0,0,AVERAGE(I69:J69))</f>
        <v>0</v>
      </c>
      <c r="L69" s="56" t="str">
        <f t="shared" si="2"/>
        <v/>
      </c>
      <c r="M69" s="82" t="str">
        <f>IF(OR(Factor="--",Absorbance="",ISBLANK(F66),ISBLANK(H69),ISBLANK(H69)),"",(Absorbance*Factor*(1/F66)*(G66/4)*(H69/0.1)*(100/1000000)*(162/180)))</f>
        <v/>
      </c>
      <c r="N69" s="56" t="str">
        <f t="shared" si="0"/>
        <v/>
      </c>
      <c r="O69" s="54"/>
      <c r="P69" s="82" t="str">
        <f>IF(OR(Starch_g_100g="",ISBLANK(O66)),"",Starch_g_100g*100/(100-O66))</f>
        <v/>
      </c>
      <c r="Q69" s="56" t="str">
        <f t="shared" si="1"/>
        <v/>
      </c>
      <c r="R69" s="3"/>
    </row>
    <row r="70" spans="1:18">
      <c r="A70" s="1"/>
      <c r="B70" s="3"/>
      <c r="C70" s="123"/>
      <c r="D70" s="137"/>
      <c r="E70" s="62" t="s">
        <v>46</v>
      </c>
      <c r="F70" s="57"/>
      <c r="G70" s="108"/>
      <c r="H70" s="108"/>
      <c r="I70" s="100"/>
      <c r="J70" s="100"/>
      <c r="K70" s="84"/>
      <c r="L70" s="58"/>
      <c r="M70" s="85" t="str">
        <f>IF(OR(M68="",M69="",),"",M69+M68)</f>
        <v/>
      </c>
      <c r="N70" s="58" t="str">
        <f t="shared" si="0"/>
        <v/>
      </c>
      <c r="O70" s="57"/>
      <c r="P70" s="85" t="str">
        <f>IF(OR(ISBLANK(O66),P68="",P69=""),"",P69+P68)</f>
        <v/>
      </c>
      <c r="Q70" s="58" t="str">
        <f t="shared" si="1"/>
        <v/>
      </c>
      <c r="R70" s="3"/>
    </row>
    <row r="71" spans="1:18">
      <c r="A71" s="1"/>
      <c r="B71" s="3"/>
      <c r="C71" s="121">
        <v>12</v>
      </c>
      <c r="D71" s="135"/>
      <c r="E71" s="59" t="s">
        <v>36</v>
      </c>
      <c r="F71" s="117">
        <v>0.5</v>
      </c>
      <c r="G71" s="114">
        <v>20.5</v>
      </c>
      <c r="H71" s="104"/>
      <c r="I71" s="49"/>
      <c r="J71" s="49"/>
      <c r="K71" s="77">
        <f>IF(COUNT(I71:J71)=0,0,AVERAGE(I71:J71))</f>
        <v>0</v>
      </c>
      <c r="L71" s="50" t="str">
        <f t="shared" si="2"/>
        <v/>
      </c>
      <c r="M71" s="78" t="str">
        <f>IF(OR(Factor="--",Absorbance="",ISBLANK(F71),ISBLANK(G71)),"",(Absorbance*Factor*(G71/F71)*(10.5/0.5)*(1/0.1)*(100/1000000)*(162/180)))</f>
        <v/>
      </c>
      <c r="N71" s="50" t="str">
        <f t="shared" si="0"/>
        <v/>
      </c>
      <c r="O71" s="63"/>
      <c r="P71" s="78" t="str">
        <f>IF(OR(Starch_g_100g="",ISBLANK(O71)),"",Starch_g_100g*100/(100-O71))</f>
        <v/>
      </c>
      <c r="Q71" s="50" t="str">
        <f t="shared" si="1"/>
        <v/>
      </c>
      <c r="R71" s="3"/>
    </row>
    <row r="72" spans="1:18">
      <c r="A72" s="1"/>
      <c r="B72" s="3"/>
      <c r="C72" s="122"/>
      <c r="D72" s="136"/>
      <c r="E72" s="60" t="s">
        <v>37</v>
      </c>
      <c r="F72" s="51"/>
      <c r="G72" s="105"/>
      <c r="H72" s="105"/>
      <c r="I72" s="52"/>
      <c r="J72" s="52"/>
      <c r="K72" s="79">
        <f>IF(COUNT(I72:J72)=0,0,AVERAGE(I72:J72))</f>
        <v>0</v>
      </c>
      <c r="L72" s="53" t="str">
        <f t="shared" si="2"/>
        <v/>
      </c>
      <c r="M72" s="80" t="str">
        <f>IF(OR(M71="",Factor="--",Absorbance="",ISBLANK(F71),ISBLANK(G71)),"",((Absorbance*Factor*(G71/F71)*(10.5/0.5)*(1/0.1)*(100/1000000)*(162/180))-M71))</f>
        <v/>
      </c>
      <c r="N72" s="53" t="str">
        <f t="shared" si="0"/>
        <v/>
      </c>
      <c r="O72" s="51"/>
      <c r="P72" s="80" t="str">
        <f>IF(OR(Starch_g_100g="",ISBLANK(O71)),"",Starch_g_100g*100/(100-O71))</f>
        <v/>
      </c>
      <c r="Q72" s="53" t="str">
        <f t="shared" si="1"/>
        <v/>
      </c>
      <c r="R72" s="3"/>
    </row>
    <row r="73" spans="1:18">
      <c r="A73" s="1"/>
      <c r="B73" s="3"/>
      <c r="C73" s="122"/>
      <c r="D73" s="136"/>
      <c r="E73" s="60" t="s">
        <v>38</v>
      </c>
      <c r="F73" s="51"/>
      <c r="G73" s="105"/>
      <c r="H73" s="106"/>
      <c r="I73" s="52"/>
      <c r="J73" s="52"/>
      <c r="K73" s="79">
        <f>IF(COUNT(I73:J73)=0,0,AVERAGE(I73:J73))</f>
        <v>0</v>
      </c>
      <c r="L73" s="53" t="str">
        <f t="shared" si="2"/>
        <v/>
      </c>
      <c r="M73" s="80" t="str">
        <f>IF(OR(Factor="--",Absorbance="",ISBLANK(F71),ISBLANK(G71)),"",(Absorbance*Factor*(G71/F71)*(10.5/0.5)*(1/0.1)*(100/1000000)*(162/180)))</f>
        <v/>
      </c>
      <c r="N73" s="53" t="str">
        <f t="shared" si="0"/>
        <v/>
      </c>
      <c r="O73" s="51"/>
      <c r="P73" s="80" t="str">
        <f>IF(OR(Starch_g_100g="",ISBLANK(O71)),"",Starch_g_100g*100/(100-O71))</f>
        <v/>
      </c>
      <c r="Q73" s="53" t="str">
        <f t="shared" si="1"/>
        <v/>
      </c>
      <c r="R73" s="3"/>
    </row>
    <row r="74" spans="1:18">
      <c r="A74" s="1"/>
      <c r="B74" s="3"/>
      <c r="C74" s="122"/>
      <c r="D74" s="136"/>
      <c r="E74" s="61" t="s">
        <v>39</v>
      </c>
      <c r="F74" s="54"/>
      <c r="G74" s="106"/>
      <c r="H74" s="107">
        <v>100</v>
      </c>
      <c r="I74" s="55"/>
      <c r="J74" s="55"/>
      <c r="K74" s="81">
        <f>IF(COUNT(I74:J74)=0,0,AVERAGE(I74:J74))</f>
        <v>0</v>
      </c>
      <c r="L74" s="56" t="str">
        <f t="shared" si="2"/>
        <v/>
      </c>
      <c r="M74" s="82" t="str">
        <f>IF(OR(Factor="--",Absorbance="",ISBLANK(F71),ISBLANK(H74),ISBLANK(H74)),"",(Absorbance*Factor*(1/F71)*(G71/4)*(H74/0.1)*(100/1000000)*(162/180)))</f>
        <v/>
      </c>
      <c r="N74" s="56" t="str">
        <f t="shared" si="0"/>
        <v/>
      </c>
      <c r="O74" s="54"/>
      <c r="P74" s="82" t="str">
        <f>IF(OR(Starch_g_100g="",ISBLANK(O71)),"",Starch_g_100g*100/(100-O71))</f>
        <v/>
      </c>
      <c r="Q74" s="56" t="str">
        <f t="shared" si="1"/>
        <v/>
      </c>
      <c r="R74" s="3"/>
    </row>
    <row r="75" spans="1:18">
      <c r="A75" s="1"/>
      <c r="B75" s="3"/>
      <c r="C75" s="123"/>
      <c r="D75" s="137"/>
      <c r="E75" s="62" t="s">
        <v>46</v>
      </c>
      <c r="F75" s="57"/>
      <c r="G75" s="108"/>
      <c r="H75" s="108"/>
      <c r="I75" s="100"/>
      <c r="J75" s="100"/>
      <c r="K75" s="84"/>
      <c r="L75" s="58"/>
      <c r="M75" s="85" t="str">
        <f>IF(OR(M73="",M74="",),"",M74+M73)</f>
        <v/>
      </c>
      <c r="N75" s="58" t="str">
        <f t="shared" si="0"/>
        <v/>
      </c>
      <c r="O75" s="57"/>
      <c r="P75" s="85" t="str">
        <f>IF(OR(ISBLANK(O71),P73="",P74=""),"",P74+P73)</f>
        <v/>
      </c>
      <c r="Q75" s="58" t="str">
        <f t="shared" si="1"/>
        <v/>
      </c>
      <c r="R75" s="3"/>
    </row>
    <row r="76" spans="1:18">
      <c r="A76" s="1"/>
      <c r="B76" s="3"/>
      <c r="C76" s="121">
        <v>13</v>
      </c>
      <c r="D76" s="135"/>
      <c r="E76" s="59" t="s">
        <v>36</v>
      </c>
      <c r="F76" s="117">
        <v>0.5</v>
      </c>
      <c r="G76" s="114">
        <v>20.5</v>
      </c>
      <c r="H76" s="104"/>
      <c r="I76" s="49"/>
      <c r="J76" s="49"/>
      <c r="K76" s="77">
        <f>IF(COUNT(I76:J76)=0,0,AVERAGE(I76:J76))</f>
        <v>0</v>
      </c>
      <c r="L76" s="50" t="str">
        <f t="shared" si="2"/>
        <v/>
      </c>
      <c r="M76" s="78" t="str">
        <f>IF(OR(Factor="--",Absorbance="",ISBLANK(F76),ISBLANK(G76)),"",(Absorbance*Factor*(G76/F76)*(10.5/0.5)*(1/0.1)*(100/1000000)*(162/180)))</f>
        <v/>
      </c>
      <c r="N76" s="50" t="str">
        <f t="shared" si="0"/>
        <v/>
      </c>
      <c r="O76" s="63"/>
      <c r="P76" s="78" t="str">
        <f>IF(OR(Starch_g_100g="",ISBLANK(O76)),"",Starch_g_100g*100/(100-O76))</f>
        <v/>
      </c>
      <c r="Q76" s="50" t="str">
        <f t="shared" si="1"/>
        <v/>
      </c>
      <c r="R76" s="3"/>
    </row>
    <row r="77" spans="1:18">
      <c r="A77" s="1"/>
      <c r="B77" s="3"/>
      <c r="C77" s="122"/>
      <c r="D77" s="136"/>
      <c r="E77" s="60" t="s">
        <v>37</v>
      </c>
      <c r="F77" s="51"/>
      <c r="G77" s="105"/>
      <c r="H77" s="105"/>
      <c r="I77" s="52"/>
      <c r="J77" s="52"/>
      <c r="K77" s="79">
        <f>IF(COUNT(I77:J77)=0,0,AVERAGE(I77:J77))</f>
        <v>0</v>
      </c>
      <c r="L77" s="53" t="str">
        <f t="shared" si="2"/>
        <v/>
      </c>
      <c r="M77" s="80" t="str">
        <f>IF(OR(M76="",Factor="--",Absorbance="",ISBLANK(F76),ISBLANK(G76)),"",((Absorbance*Factor*(G76/F76)*(10.5/0.5)*(1/0.1)*(100/1000000)*(162/180))-M76))</f>
        <v/>
      </c>
      <c r="N77" s="53" t="str">
        <f t="shared" si="0"/>
        <v/>
      </c>
      <c r="O77" s="51"/>
      <c r="P77" s="80" t="str">
        <f>IF(OR(Starch_g_100g="",ISBLANK(O76)),"",Starch_g_100g*100/(100-O76))</f>
        <v/>
      </c>
      <c r="Q77" s="53" t="str">
        <f t="shared" si="1"/>
        <v/>
      </c>
      <c r="R77" s="3"/>
    </row>
    <row r="78" spans="1:18">
      <c r="A78" s="1"/>
      <c r="B78" s="3"/>
      <c r="C78" s="122"/>
      <c r="D78" s="136"/>
      <c r="E78" s="60" t="s">
        <v>38</v>
      </c>
      <c r="F78" s="51"/>
      <c r="G78" s="105"/>
      <c r="H78" s="106"/>
      <c r="I78" s="52"/>
      <c r="J78" s="52"/>
      <c r="K78" s="79">
        <f>IF(COUNT(I78:J78)=0,0,AVERAGE(I78:J78))</f>
        <v>0</v>
      </c>
      <c r="L78" s="53" t="str">
        <f t="shared" si="2"/>
        <v/>
      </c>
      <c r="M78" s="80" t="str">
        <f>IF(OR(Factor="--",Absorbance="",ISBLANK(F76),ISBLANK(G76)),"",(Absorbance*Factor*(G76/F76)*(10.5/0.5)*(1/0.1)*(100/1000000)*(162/180)))</f>
        <v/>
      </c>
      <c r="N78" s="53" t="str">
        <f t="shared" si="0"/>
        <v/>
      </c>
      <c r="O78" s="51"/>
      <c r="P78" s="80" t="str">
        <f>IF(OR(Starch_g_100g="",ISBLANK(O76)),"",Starch_g_100g*100/(100-O76))</f>
        <v/>
      </c>
      <c r="Q78" s="53" t="str">
        <f t="shared" si="1"/>
        <v/>
      </c>
      <c r="R78" s="3"/>
    </row>
    <row r="79" spans="1:18">
      <c r="A79" s="1"/>
      <c r="B79" s="3"/>
      <c r="C79" s="122"/>
      <c r="D79" s="136"/>
      <c r="E79" s="61" t="s">
        <v>39</v>
      </c>
      <c r="F79" s="54"/>
      <c r="G79" s="106"/>
      <c r="H79" s="107">
        <v>100</v>
      </c>
      <c r="I79" s="55"/>
      <c r="J79" s="55"/>
      <c r="K79" s="81">
        <f>IF(COUNT(I79:J79)=0,0,AVERAGE(I79:J79))</f>
        <v>0</v>
      </c>
      <c r="L79" s="56" t="str">
        <f t="shared" si="2"/>
        <v/>
      </c>
      <c r="M79" s="82" t="str">
        <f>IF(OR(Factor="--",Absorbance="",ISBLANK(F76),ISBLANK(H79),ISBLANK(H79)),"",(Absorbance*Factor*(1/F76)*(G76/4)*(H79/0.1)*(100/1000000)*(162/180)))</f>
        <v/>
      </c>
      <c r="N79" s="56" t="str">
        <f t="shared" si="0"/>
        <v/>
      </c>
      <c r="O79" s="54"/>
      <c r="P79" s="82" t="str">
        <f>IF(OR(Starch_g_100g="",ISBLANK(O76)),"",Starch_g_100g*100/(100-O76))</f>
        <v/>
      </c>
      <c r="Q79" s="56" t="str">
        <f t="shared" si="1"/>
        <v/>
      </c>
      <c r="R79" s="3"/>
    </row>
    <row r="80" spans="1:18">
      <c r="A80" s="1"/>
      <c r="B80" s="3"/>
      <c r="C80" s="123"/>
      <c r="D80" s="137"/>
      <c r="E80" s="62" t="s">
        <v>46</v>
      </c>
      <c r="F80" s="57"/>
      <c r="G80" s="108"/>
      <c r="H80" s="108"/>
      <c r="I80" s="100"/>
      <c r="J80" s="100"/>
      <c r="K80" s="84"/>
      <c r="L80" s="58"/>
      <c r="M80" s="85" t="str">
        <f>IF(OR(M78="",M79="",),"",M79+M78)</f>
        <v/>
      </c>
      <c r="N80" s="58" t="str">
        <f t="shared" si="0"/>
        <v/>
      </c>
      <c r="O80" s="57"/>
      <c r="P80" s="85" t="str">
        <f>IF(OR(ISBLANK(O76),P78="",P79=""),"",P79+P78)</f>
        <v/>
      </c>
      <c r="Q80" s="58" t="str">
        <f t="shared" si="1"/>
        <v/>
      </c>
      <c r="R80" s="3"/>
    </row>
    <row r="81" spans="1:18">
      <c r="A81" s="1"/>
      <c r="B81" s="3"/>
      <c r="C81" s="121">
        <v>14</v>
      </c>
      <c r="D81" s="135"/>
      <c r="E81" s="59" t="s">
        <v>36</v>
      </c>
      <c r="F81" s="117">
        <v>0.5</v>
      </c>
      <c r="G81" s="114">
        <v>20.5</v>
      </c>
      <c r="H81" s="104"/>
      <c r="I81" s="49"/>
      <c r="J81" s="49"/>
      <c r="K81" s="77">
        <f>IF(COUNT(I81:J81)=0,0,AVERAGE(I81:J81))</f>
        <v>0</v>
      </c>
      <c r="L81" s="50" t="str">
        <f t="shared" si="2"/>
        <v/>
      </c>
      <c r="M81" s="78" t="str">
        <f>IF(OR(Factor="--",Absorbance="",ISBLANK(F81),ISBLANK(G81)),"",(Absorbance*Factor*(G81/F81)*(10.5/0.5)*(1/0.1)*(100/1000000)*(162/180)))</f>
        <v/>
      </c>
      <c r="N81" s="50" t="str">
        <f t="shared" si="0"/>
        <v/>
      </c>
      <c r="O81" s="63"/>
      <c r="P81" s="78" t="str">
        <f>IF(OR(Starch_g_100g="",ISBLANK(O81)),"",Starch_g_100g*100/(100-O81))</f>
        <v/>
      </c>
      <c r="Q81" s="50" t="str">
        <f t="shared" si="1"/>
        <v/>
      </c>
      <c r="R81" s="3"/>
    </row>
    <row r="82" spans="1:18">
      <c r="A82" s="1"/>
      <c r="B82" s="3"/>
      <c r="C82" s="122"/>
      <c r="D82" s="136"/>
      <c r="E82" s="60" t="s">
        <v>37</v>
      </c>
      <c r="F82" s="51"/>
      <c r="G82" s="105"/>
      <c r="H82" s="105"/>
      <c r="I82" s="52"/>
      <c r="J82" s="52"/>
      <c r="K82" s="79">
        <f>IF(COUNT(I82:J82)=0,0,AVERAGE(I82:J82))</f>
        <v>0</v>
      </c>
      <c r="L82" s="53" t="str">
        <f t="shared" si="2"/>
        <v/>
      </c>
      <c r="M82" s="80" t="str">
        <f>IF(OR(M81="",Factor="--",Absorbance="",ISBLANK(F81),ISBLANK(G81)),"",((Absorbance*Factor*(G81/F81)*(10.5/0.5)*(1/0.1)*(100/1000000)*(162/180))-M81))</f>
        <v/>
      </c>
      <c r="N82" s="53" t="str">
        <f t="shared" si="0"/>
        <v/>
      </c>
      <c r="O82" s="51"/>
      <c r="P82" s="80" t="str">
        <f>IF(OR(Starch_g_100g="",ISBLANK(O81)),"",Starch_g_100g*100/(100-O81))</f>
        <v/>
      </c>
      <c r="Q82" s="53" t="str">
        <f t="shared" si="1"/>
        <v/>
      </c>
      <c r="R82" s="3"/>
    </row>
    <row r="83" spans="1:18">
      <c r="A83" s="1"/>
      <c r="B83" s="3"/>
      <c r="C83" s="122"/>
      <c r="D83" s="136"/>
      <c r="E83" s="60" t="s">
        <v>38</v>
      </c>
      <c r="F83" s="51"/>
      <c r="G83" s="105"/>
      <c r="H83" s="106"/>
      <c r="I83" s="52"/>
      <c r="J83" s="52"/>
      <c r="K83" s="79">
        <f>IF(COUNT(I83:J83)=0,0,AVERAGE(I83:J83))</f>
        <v>0</v>
      </c>
      <c r="L83" s="53" t="str">
        <f t="shared" si="2"/>
        <v/>
      </c>
      <c r="M83" s="80" t="str">
        <f>IF(OR(Factor="--",Absorbance="",ISBLANK(F81),ISBLANK(G81)),"",(Absorbance*Factor*(G81/F81)*(10.5/0.5)*(1/0.1)*(100/1000000)*(162/180)))</f>
        <v/>
      </c>
      <c r="N83" s="53" t="str">
        <f t="shared" si="0"/>
        <v/>
      </c>
      <c r="O83" s="51"/>
      <c r="P83" s="80" t="str">
        <f>IF(OR(Starch_g_100g="",ISBLANK(O81)),"",Starch_g_100g*100/(100-O81))</f>
        <v/>
      </c>
      <c r="Q83" s="53" t="str">
        <f t="shared" si="1"/>
        <v/>
      </c>
      <c r="R83" s="3"/>
    </row>
    <row r="84" spans="1:18">
      <c r="A84" s="1"/>
      <c r="B84" s="3"/>
      <c r="C84" s="122"/>
      <c r="D84" s="136"/>
      <c r="E84" s="61" t="s">
        <v>39</v>
      </c>
      <c r="F84" s="54"/>
      <c r="G84" s="106"/>
      <c r="H84" s="107">
        <v>100</v>
      </c>
      <c r="I84" s="55"/>
      <c r="J84" s="55"/>
      <c r="K84" s="81">
        <f>IF(COUNT(I84:J84)=0,0,AVERAGE(I84:J84))</f>
        <v>0</v>
      </c>
      <c r="L84" s="56" t="str">
        <f t="shared" si="2"/>
        <v/>
      </c>
      <c r="M84" s="82" t="str">
        <f>IF(OR(Factor="--",Absorbance="",ISBLANK(F81),ISBLANK(H84),ISBLANK(H84)),"",(Absorbance*Factor*(1/F81)*(G81/4)*(H84/0.1)*(100/1000000)*(162/180)))</f>
        <v/>
      </c>
      <c r="N84" s="56" t="str">
        <f t="shared" si="0"/>
        <v/>
      </c>
      <c r="O84" s="54"/>
      <c r="P84" s="82" t="str">
        <f>IF(OR(Starch_g_100g="",ISBLANK(O81)),"",Starch_g_100g*100/(100-O81))</f>
        <v/>
      </c>
      <c r="Q84" s="56" t="str">
        <f t="shared" si="1"/>
        <v/>
      </c>
      <c r="R84" s="3"/>
    </row>
    <row r="85" spans="1:18">
      <c r="A85" s="1"/>
      <c r="B85" s="3"/>
      <c r="C85" s="123"/>
      <c r="D85" s="137"/>
      <c r="E85" s="62" t="s">
        <v>46</v>
      </c>
      <c r="F85" s="57"/>
      <c r="G85" s="108"/>
      <c r="H85" s="108"/>
      <c r="I85" s="100"/>
      <c r="J85" s="100"/>
      <c r="K85" s="84"/>
      <c r="L85" s="58"/>
      <c r="M85" s="85" t="str">
        <f>IF(OR(M83="",M84="",),"",M84+M83)</f>
        <v/>
      </c>
      <c r="N85" s="58" t="str">
        <f t="shared" si="0"/>
        <v/>
      </c>
      <c r="O85" s="57"/>
      <c r="P85" s="85" t="str">
        <f>IF(OR(ISBLANK(O81),P83="",P84=""),"",P84+P83)</f>
        <v/>
      </c>
      <c r="Q85" s="58" t="str">
        <f t="shared" si="1"/>
        <v/>
      </c>
      <c r="R85" s="3"/>
    </row>
    <row r="86" spans="1:18">
      <c r="A86" s="1"/>
      <c r="B86" s="3"/>
      <c r="C86" s="121">
        <v>15</v>
      </c>
      <c r="D86" s="135"/>
      <c r="E86" s="59" t="s">
        <v>36</v>
      </c>
      <c r="F86" s="117">
        <v>0.5</v>
      </c>
      <c r="G86" s="114">
        <v>20.5</v>
      </c>
      <c r="H86" s="104"/>
      <c r="I86" s="49"/>
      <c r="J86" s="49"/>
      <c r="K86" s="77">
        <f>IF(COUNT(I86:J86)=0,0,AVERAGE(I86:J86))</f>
        <v>0</v>
      </c>
      <c r="L86" s="50" t="str">
        <f t="shared" si="2"/>
        <v/>
      </c>
      <c r="M86" s="78" t="str">
        <f>IF(OR(Factor="--",Absorbance="",ISBLANK(F86),ISBLANK(G86)),"",(Absorbance*Factor*(G86/F86)*(10.5/0.5)*(1/0.1)*(100/1000000)*(162/180)))</f>
        <v/>
      </c>
      <c r="N86" s="50" t="str">
        <f t="shared" si="0"/>
        <v/>
      </c>
      <c r="O86" s="63"/>
      <c r="P86" s="78" t="str">
        <f>IF(OR(Starch_g_100g="",ISBLANK(O86)),"",Starch_g_100g*100/(100-O86))</f>
        <v/>
      </c>
      <c r="Q86" s="50" t="str">
        <f t="shared" si="1"/>
        <v/>
      </c>
      <c r="R86" s="3"/>
    </row>
    <row r="87" spans="1:18">
      <c r="A87" s="1"/>
      <c r="B87" s="3"/>
      <c r="C87" s="122"/>
      <c r="D87" s="136"/>
      <c r="E87" s="60" t="s">
        <v>37</v>
      </c>
      <c r="F87" s="51"/>
      <c r="G87" s="105"/>
      <c r="H87" s="105"/>
      <c r="I87" s="52"/>
      <c r="J87" s="52"/>
      <c r="K87" s="79">
        <f>IF(COUNT(I87:J87)=0,0,AVERAGE(I87:J87))</f>
        <v>0</v>
      </c>
      <c r="L87" s="53" t="str">
        <f t="shared" si="2"/>
        <v/>
      </c>
      <c r="M87" s="80" t="str">
        <f>IF(OR(M86="",Factor="--",Absorbance="",ISBLANK(F86),ISBLANK(G86)),"",((Absorbance*Factor*(G86/F86)*(10.5/0.5)*(1/0.1)*(100/1000000)*(162/180))-M86))</f>
        <v/>
      </c>
      <c r="N87" s="53" t="str">
        <f t="shared" si="0"/>
        <v/>
      </c>
      <c r="O87" s="51"/>
      <c r="P87" s="80" t="str">
        <f>IF(OR(Starch_g_100g="",ISBLANK(O86)),"",Starch_g_100g*100/(100-O86))</f>
        <v/>
      </c>
      <c r="Q87" s="53" t="str">
        <f t="shared" si="1"/>
        <v/>
      </c>
      <c r="R87" s="3"/>
    </row>
    <row r="88" spans="1:18">
      <c r="A88" s="1"/>
      <c r="B88" s="3"/>
      <c r="C88" s="122"/>
      <c r="D88" s="136"/>
      <c r="E88" s="60" t="s">
        <v>38</v>
      </c>
      <c r="F88" s="51"/>
      <c r="G88" s="105"/>
      <c r="H88" s="106"/>
      <c r="I88" s="52"/>
      <c r="J88" s="52"/>
      <c r="K88" s="79">
        <f>IF(COUNT(I88:J88)=0,0,AVERAGE(I88:J88))</f>
        <v>0</v>
      </c>
      <c r="L88" s="53" t="str">
        <f t="shared" si="2"/>
        <v/>
      </c>
      <c r="M88" s="80" t="str">
        <f>IF(OR(Factor="--",Absorbance="",ISBLANK(F86),ISBLANK(G86)),"",(Absorbance*Factor*(G86/F86)*(10.5/0.5)*(1/0.1)*(100/1000000)*(162/180)))</f>
        <v/>
      </c>
      <c r="N88" s="53" t="str">
        <f t="shared" si="0"/>
        <v/>
      </c>
      <c r="O88" s="51"/>
      <c r="P88" s="80" t="str">
        <f>IF(OR(Starch_g_100g="",ISBLANK(O86)),"",Starch_g_100g*100/(100-O86))</f>
        <v/>
      </c>
      <c r="Q88" s="53" t="str">
        <f t="shared" si="1"/>
        <v/>
      </c>
      <c r="R88" s="3"/>
    </row>
    <row r="89" spans="1:18">
      <c r="A89" s="1"/>
      <c r="B89" s="3"/>
      <c r="C89" s="122"/>
      <c r="D89" s="136"/>
      <c r="E89" s="61" t="s">
        <v>39</v>
      </c>
      <c r="F89" s="54"/>
      <c r="G89" s="106"/>
      <c r="H89" s="107">
        <v>100</v>
      </c>
      <c r="I89" s="55"/>
      <c r="J89" s="55"/>
      <c r="K89" s="81">
        <f>IF(COUNT(I89:J89)=0,0,AVERAGE(I89:J89))</f>
        <v>0</v>
      </c>
      <c r="L89" s="56" t="str">
        <f t="shared" si="2"/>
        <v/>
      </c>
      <c r="M89" s="82" t="str">
        <f>IF(OR(Factor="--",Absorbance="",ISBLANK(F86),ISBLANK(H89),ISBLANK(H89)),"",(Absorbance*Factor*(1/F86)*(G86/4)*(H89/0.1)*(100/1000000)*(162/180)))</f>
        <v/>
      </c>
      <c r="N89" s="56" t="str">
        <f t="shared" si="0"/>
        <v/>
      </c>
      <c r="O89" s="54"/>
      <c r="P89" s="82" t="str">
        <f>IF(OR(Starch_g_100g="",ISBLANK(O86)),"",Starch_g_100g*100/(100-O86))</f>
        <v/>
      </c>
      <c r="Q89" s="56" t="str">
        <f t="shared" si="1"/>
        <v/>
      </c>
      <c r="R89" s="3"/>
    </row>
    <row r="90" spans="1:18">
      <c r="A90" s="1"/>
      <c r="B90" s="3"/>
      <c r="C90" s="123"/>
      <c r="D90" s="137"/>
      <c r="E90" s="62" t="s">
        <v>46</v>
      </c>
      <c r="F90" s="57"/>
      <c r="G90" s="108"/>
      <c r="H90" s="108"/>
      <c r="I90" s="100"/>
      <c r="J90" s="100"/>
      <c r="K90" s="84"/>
      <c r="L90" s="58"/>
      <c r="M90" s="85" t="str">
        <f>IF(OR(M88="",M89="",),"",M89+M88)</f>
        <v/>
      </c>
      <c r="N90" s="58" t="str">
        <f t="shared" si="0"/>
        <v/>
      </c>
      <c r="O90" s="57"/>
      <c r="P90" s="85" t="str">
        <f>IF(OR(ISBLANK(O86),P88="",P89=""),"",P89+P88)</f>
        <v/>
      </c>
      <c r="Q90" s="58" t="str">
        <f t="shared" si="1"/>
        <v/>
      </c>
      <c r="R90" s="3"/>
    </row>
    <row r="91" spans="1:18">
      <c r="A91" s="1"/>
      <c r="B91" s="3"/>
      <c r="C91" s="121">
        <v>16</v>
      </c>
      <c r="D91" s="135"/>
      <c r="E91" s="59" t="s">
        <v>36</v>
      </c>
      <c r="F91" s="117">
        <v>0.5</v>
      </c>
      <c r="G91" s="114">
        <v>20.5</v>
      </c>
      <c r="H91" s="104"/>
      <c r="I91" s="49"/>
      <c r="J91" s="49"/>
      <c r="K91" s="77">
        <f>IF(COUNT(I91:J91)=0,0,AVERAGE(I91:J91))</f>
        <v>0</v>
      </c>
      <c r="L91" s="50" t="str">
        <f t="shared" si="2"/>
        <v/>
      </c>
      <c r="M91" s="78" t="str">
        <f>IF(OR(Factor="--",Absorbance="",ISBLANK(F91),ISBLANK(G91)),"",(Absorbance*Factor*(G91/F91)*(10.5/0.5)*(1/0.1)*(100/1000000)*(162/180)))</f>
        <v/>
      </c>
      <c r="N91" s="50" t="str">
        <f t="shared" si="0"/>
        <v/>
      </c>
      <c r="O91" s="63"/>
      <c r="P91" s="78" t="str">
        <f>IF(OR(Starch_g_100g="",ISBLANK(O91)),"",Starch_g_100g*100/(100-O91))</f>
        <v/>
      </c>
      <c r="Q91" s="50" t="str">
        <f t="shared" si="1"/>
        <v/>
      </c>
      <c r="R91" s="3"/>
    </row>
    <row r="92" spans="1:18">
      <c r="A92" s="1"/>
      <c r="B92" s="3"/>
      <c r="C92" s="122"/>
      <c r="D92" s="136"/>
      <c r="E92" s="60" t="s">
        <v>37</v>
      </c>
      <c r="F92" s="51"/>
      <c r="G92" s="105"/>
      <c r="H92" s="105"/>
      <c r="I92" s="52"/>
      <c r="J92" s="52"/>
      <c r="K92" s="79">
        <f>IF(COUNT(I92:J92)=0,0,AVERAGE(I92:J92))</f>
        <v>0</v>
      </c>
      <c r="L92" s="53" t="str">
        <f t="shared" si="2"/>
        <v/>
      </c>
      <c r="M92" s="80" t="str">
        <f>IF(OR(M91="",Factor="--",Absorbance="",ISBLANK(F91),ISBLANK(G91)),"",((Absorbance*Factor*(G91/F91)*(10.5/0.5)*(1/0.1)*(100/1000000)*(162/180))-M91))</f>
        <v/>
      </c>
      <c r="N92" s="53" t="str">
        <f t="shared" si="0"/>
        <v/>
      </c>
      <c r="O92" s="51"/>
      <c r="P92" s="80" t="str">
        <f>IF(OR(Starch_g_100g="",ISBLANK(O91)),"",Starch_g_100g*100/(100-O91))</f>
        <v/>
      </c>
      <c r="Q92" s="53" t="str">
        <f t="shared" si="1"/>
        <v/>
      </c>
      <c r="R92" s="3"/>
    </row>
    <row r="93" spans="1:18">
      <c r="A93" s="1"/>
      <c r="B93" s="3"/>
      <c r="C93" s="122"/>
      <c r="D93" s="136"/>
      <c r="E93" s="60" t="s">
        <v>38</v>
      </c>
      <c r="F93" s="51"/>
      <c r="G93" s="105"/>
      <c r="H93" s="106"/>
      <c r="I93" s="52"/>
      <c r="J93" s="52"/>
      <c r="K93" s="79">
        <f>IF(COUNT(I93:J93)=0,0,AVERAGE(I93:J93))</f>
        <v>0</v>
      </c>
      <c r="L93" s="53" t="str">
        <f t="shared" si="2"/>
        <v/>
      </c>
      <c r="M93" s="80" t="str">
        <f>IF(OR(Factor="--",Absorbance="",ISBLANK(F91),ISBLANK(G91)),"",(Absorbance*Factor*(G91/F91)*(10.5/0.5)*(1/0.1)*(100/1000000)*(162/180)))</f>
        <v/>
      </c>
      <c r="N93" s="53" t="str">
        <f t="shared" si="0"/>
        <v/>
      </c>
      <c r="O93" s="51"/>
      <c r="P93" s="80" t="str">
        <f>IF(OR(Starch_g_100g="",ISBLANK(O91)),"",Starch_g_100g*100/(100-O91))</f>
        <v/>
      </c>
      <c r="Q93" s="53" t="str">
        <f t="shared" si="1"/>
        <v/>
      </c>
      <c r="R93" s="3"/>
    </row>
    <row r="94" spans="1:18">
      <c r="A94" s="1"/>
      <c r="B94" s="3"/>
      <c r="C94" s="122"/>
      <c r="D94" s="136"/>
      <c r="E94" s="61" t="s">
        <v>39</v>
      </c>
      <c r="F94" s="54"/>
      <c r="G94" s="106"/>
      <c r="H94" s="107">
        <v>100</v>
      </c>
      <c r="I94" s="55"/>
      <c r="J94" s="55"/>
      <c r="K94" s="81">
        <f>IF(COUNT(I94:J94)=0,0,AVERAGE(I94:J94))</f>
        <v>0</v>
      </c>
      <c r="L94" s="56" t="str">
        <f t="shared" si="2"/>
        <v/>
      </c>
      <c r="M94" s="82" t="str">
        <f>IF(OR(Factor="--",Absorbance="",ISBLANK(F91),ISBLANK(H94),ISBLANK(H94)),"",(Absorbance*Factor*(1/F91)*(G91/4)*(H94/0.1)*(100/1000000)*(162/180)))</f>
        <v/>
      </c>
      <c r="N94" s="56" t="str">
        <f t="shared" si="0"/>
        <v/>
      </c>
      <c r="O94" s="54"/>
      <c r="P94" s="82" t="str">
        <f>IF(OR(Starch_g_100g="",ISBLANK(O91)),"",Starch_g_100g*100/(100-O91))</f>
        <v/>
      </c>
      <c r="Q94" s="56" t="str">
        <f t="shared" si="1"/>
        <v/>
      </c>
      <c r="R94" s="3"/>
    </row>
    <row r="95" spans="1:18">
      <c r="A95" s="1"/>
      <c r="B95" s="3"/>
      <c r="C95" s="123"/>
      <c r="D95" s="137"/>
      <c r="E95" s="62" t="s">
        <v>46</v>
      </c>
      <c r="F95" s="57"/>
      <c r="G95" s="108"/>
      <c r="H95" s="108"/>
      <c r="I95" s="100"/>
      <c r="J95" s="100"/>
      <c r="K95" s="84"/>
      <c r="L95" s="58"/>
      <c r="M95" s="85" t="str">
        <f>IF(OR(M93="",M94="",),"",M94+M93)</f>
        <v/>
      </c>
      <c r="N95" s="58" t="str">
        <f t="shared" si="0"/>
        <v/>
      </c>
      <c r="O95" s="57"/>
      <c r="P95" s="85" t="str">
        <f>IF(OR(ISBLANK(O91),P93="",P94=""),"",P94+P93)</f>
        <v/>
      </c>
      <c r="Q95" s="58" t="str">
        <f t="shared" si="1"/>
        <v/>
      </c>
      <c r="R95" s="3"/>
    </row>
    <row r="96" spans="1:18">
      <c r="A96" s="1"/>
      <c r="B96" s="3"/>
      <c r="C96" s="121">
        <v>17</v>
      </c>
      <c r="D96" s="135"/>
      <c r="E96" s="59" t="s">
        <v>36</v>
      </c>
      <c r="F96" s="117">
        <v>0.5</v>
      </c>
      <c r="G96" s="114">
        <v>20.5</v>
      </c>
      <c r="H96" s="104"/>
      <c r="I96" s="49"/>
      <c r="J96" s="49"/>
      <c r="K96" s="77">
        <f>IF(COUNT(I96:J96)=0,0,AVERAGE(I96:J96))</f>
        <v>0</v>
      </c>
      <c r="L96" s="50" t="str">
        <f t="shared" si="2"/>
        <v/>
      </c>
      <c r="M96" s="78" t="str">
        <f>IF(OR(Factor="--",Absorbance="",ISBLANK(F96),ISBLANK(G96)),"",(Absorbance*Factor*(G96/F96)*(10.5/0.5)*(1/0.1)*(100/1000000)*(162/180)))</f>
        <v/>
      </c>
      <c r="N96" s="50" t="str">
        <f t="shared" si="0"/>
        <v/>
      </c>
      <c r="O96" s="63"/>
      <c r="P96" s="78" t="str">
        <f>IF(OR(Starch_g_100g="",ISBLANK(O96)),"",Starch_g_100g*100/(100-O96))</f>
        <v/>
      </c>
      <c r="Q96" s="50" t="str">
        <f t="shared" si="1"/>
        <v/>
      </c>
      <c r="R96" s="3"/>
    </row>
    <row r="97" spans="1:18">
      <c r="A97" s="1"/>
      <c r="B97" s="3"/>
      <c r="C97" s="122"/>
      <c r="D97" s="136"/>
      <c r="E97" s="60" t="s">
        <v>37</v>
      </c>
      <c r="F97" s="51"/>
      <c r="G97" s="105"/>
      <c r="H97" s="105"/>
      <c r="I97" s="52"/>
      <c r="J97" s="52"/>
      <c r="K97" s="79">
        <f>IF(COUNT(I97:J97)=0,0,AVERAGE(I97:J97))</f>
        <v>0</v>
      </c>
      <c r="L97" s="53" t="str">
        <f t="shared" si="2"/>
        <v/>
      </c>
      <c r="M97" s="80" t="str">
        <f>IF(OR(M96="",Factor="--",Absorbance="",ISBLANK(F96),ISBLANK(G96)),"",((Absorbance*Factor*(G96/F96)*(10.5/0.5)*(1/0.1)*(100/1000000)*(162/180))-M96))</f>
        <v/>
      </c>
      <c r="N97" s="53" t="str">
        <f t="shared" si="0"/>
        <v/>
      </c>
      <c r="O97" s="51"/>
      <c r="P97" s="80" t="str">
        <f>IF(OR(Starch_g_100g="",ISBLANK(O96)),"",Starch_g_100g*100/(100-O96))</f>
        <v/>
      </c>
      <c r="Q97" s="53" t="str">
        <f t="shared" si="1"/>
        <v/>
      </c>
      <c r="R97" s="3"/>
    </row>
    <row r="98" spans="1:18">
      <c r="A98" s="1"/>
      <c r="B98" s="3"/>
      <c r="C98" s="122"/>
      <c r="D98" s="136"/>
      <c r="E98" s="60" t="s">
        <v>38</v>
      </c>
      <c r="F98" s="51"/>
      <c r="G98" s="105"/>
      <c r="H98" s="106"/>
      <c r="I98" s="52"/>
      <c r="J98" s="52"/>
      <c r="K98" s="79">
        <f>IF(COUNT(I98:J98)=0,0,AVERAGE(I98:J98))</f>
        <v>0</v>
      </c>
      <c r="L98" s="53" t="str">
        <f t="shared" si="2"/>
        <v/>
      </c>
      <c r="M98" s="80" t="str">
        <f>IF(OR(Factor="--",Absorbance="",ISBLANK(F96),ISBLANK(G96)),"",(Absorbance*Factor*(G96/F96)*(10.5/0.5)*(1/0.1)*(100/1000000)*(162/180)))</f>
        <v/>
      </c>
      <c r="N98" s="53" t="str">
        <f t="shared" si="0"/>
        <v/>
      </c>
      <c r="O98" s="51"/>
      <c r="P98" s="80" t="str">
        <f>IF(OR(Starch_g_100g="",ISBLANK(O96)),"",Starch_g_100g*100/(100-O96))</f>
        <v/>
      </c>
      <c r="Q98" s="53" t="str">
        <f t="shared" si="1"/>
        <v/>
      </c>
      <c r="R98" s="3"/>
    </row>
    <row r="99" spans="1:18">
      <c r="A99" s="1"/>
      <c r="B99" s="3"/>
      <c r="C99" s="122"/>
      <c r="D99" s="136"/>
      <c r="E99" s="61" t="s">
        <v>39</v>
      </c>
      <c r="F99" s="54"/>
      <c r="G99" s="106"/>
      <c r="H99" s="107">
        <v>100</v>
      </c>
      <c r="I99" s="55"/>
      <c r="J99" s="55"/>
      <c r="K99" s="81">
        <f>IF(COUNT(I99:J99)=0,0,AVERAGE(I99:J99))</f>
        <v>0</v>
      </c>
      <c r="L99" s="56" t="str">
        <f t="shared" si="2"/>
        <v/>
      </c>
      <c r="M99" s="82" t="str">
        <f>IF(OR(Factor="--",Absorbance="",ISBLANK(F96),ISBLANK(H99),ISBLANK(H99)),"",(Absorbance*Factor*(1/F96)*(G96/4)*(H99/0.1)*(100/1000000)*(162/180)))</f>
        <v/>
      </c>
      <c r="N99" s="56" t="str">
        <f t="shared" si="0"/>
        <v/>
      </c>
      <c r="O99" s="54"/>
      <c r="P99" s="82" t="str">
        <f>IF(OR(Starch_g_100g="",ISBLANK(O96)),"",Starch_g_100g*100/(100-O96))</f>
        <v/>
      </c>
      <c r="Q99" s="56" t="str">
        <f t="shared" si="1"/>
        <v/>
      </c>
      <c r="R99" s="3"/>
    </row>
    <row r="100" spans="1:18">
      <c r="A100" s="1"/>
      <c r="B100" s="3"/>
      <c r="C100" s="123"/>
      <c r="D100" s="137"/>
      <c r="E100" s="62" t="s">
        <v>46</v>
      </c>
      <c r="F100" s="57"/>
      <c r="G100" s="108"/>
      <c r="H100" s="108"/>
      <c r="I100" s="100"/>
      <c r="J100" s="100"/>
      <c r="K100" s="84"/>
      <c r="L100" s="58"/>
      <c r="M100" s="85" t="str">
        <f>IF(OR(M98="",M99="",),"",M99+M98)</f>
        <v/>
      </c>
      <c r="N100" s="58" t="str">
        <f t="shared" si="0"/>
        <v/>
      </c>
      <c r="O100" s="57"/>
      <c r="P100" s="85" t="str">
        <f>IF(OR(ISBLANK(O96),P98="",P99=""),"",P99+P98)</f>
        <v/>
      </c>
      <c r="Q100" s="58" t="str">
        <f t="shared" si="1"/>
        <v/>
      </c>
      <c r="R100" s="3"/>
    </row>
    <row r="101" spans="1:18">
      <c r="A101" s="1"/>
      <c r="B101" s="3"/>
      <c r="C101" s="121">
        <v>18</v>
      </c>
      <c r="D101" s="135"/>
      <c r="E101" s="59" t="s">
        <v>36</v>
      </c>
      <c r="F101" s="117">
        <v>0.5</v>
      </c>
      <c r="G101" s="114">
        <v>20.5</v>
      </c>
      <c r="H101" s="104"/>
      <c r="I101" s="49"/>
      <c r="J101" s="49"/>
      <c r="K101" s="77">
        <f>IF(COUNT(I101:J101)=0,0,AVERAGE(I101:J101))</f>
        <v>0</v>
      </c>
      <c r="L101" s="50" t="str">
        <f t="shared" si="2"/>
        <v/>
      </c>
      <c r="M101" s="78" t="str">
        <f>IF(OR(Factor="--",Absorbance="",ISBLANK(F101),ISBLANK(G101)),"",(Absorbance*Factor*(G101/F101)*(10.5/0.5)*(1/0.1)*(100/1000000)*(162/180)))</f>
        <v/>
      </c>
      <c r="N101" s="50" t="str">
        <f t="shared" si="0"/>
        <v/>
      </c>
      <c r="O101" s="63"/>
      <c r="P101" s="78" t="str">
        <f>IF(OR(Starch_g_100g="",ISBLANK(O101)),"",Starch_g_100g*100/(100-O101))</f>
        <v/>
      </c>
      <c r="Q101" s="50" t="str">
        <f t="shared" si="1"/>
        <v/>
      </c>
      <c r="R101" s="3"/>
    </row>
    <row r="102" spans="1:18">
      <c r="A102" s="1"/>
      <c r="B102" s="3"/>
      <c r="C102" s="122"/>
      <c r="D102" s="136"/>
      <c r="E102" s="60" t="s">
        <v>37</v>
      </c>
      <c r="F102" s="51"/>
      <c r="G102" s="105"/>
      <c r="H102" s="105"/>
      <c r="I102" s="52"/>
      <c r="J102" s="52"/>
      <c r="K102" s="79">
        <f>IF(COUNT(I102:J102)=0,0,AVERAGE(I102:J102))</f>
        <v>0</v>
      </c>
      <c r="L102" s="53" t="str">
        <f t="shared" si="2"/>
        <v/>
      </c>
      <c r="M102" s="80" t="str">
        <f>IF(OR(M101="",Factor="--",Absorbance="",ISBLANK(F101),ISBLANK(G101)),"",((Absorbance*Factor*(G101/F101)*(10.5/0.5)*(1/0.1)*(100/1000000)*(162/180))-M101))</f>
        <v/>
      </c>
      <c r="N102" s="53" t="str">
        <f t="shared" si="0"/>
        <v/>
      </c>
      <c r="O102" s="51"/>
      <c r="P102" s="80" t="str">
        <f>IF(OR(Starch_g_100g="",ISBLANK(O101)),"",Starch_g_100g*100/(100-O101))</f>
        <v/>
      </c>
      <c r="Q102" s="53" t="str">
        <f t="shared" si="1"/>
        <v/>
      </c>
      <c r="R102" s="3"/>
    </row>
    <row r="103" spans="1:18">
      <c r="A103" s="1"/>
      <c r="B103" s="3"/>
      <c r="C103" s="122"/>
      <c r="D103" s="136"/>
      <c r="E103" s="60" t="s">
        <v>38</v>
      </c>
      <c r="F103" s="51"/>
      <c r="G103" s="105"/>
      <c r="H103" s="106"/>
      <c r="I103" s="52"/>
      <c r="J103" s="52"/>
      <c r="K103" s="79">
        <f>IF(COUNT(I103:J103)=0,0,AVERAGE(I103:J103))</f>
        <v>0</v>
      </c>
      <c r="L103" s="53" t="str">
        <f t="shared" si="2"/>
        <v/>
      </c>
      <c r="M103" s="80" t="str">
        <f>IF(OR(Factor="--",Absorbance="",ISBLANK(F101),ISBLANK(G101)),"",(Absorbance*Factor*(G101/F101)*(10.5/0.5)*(1/0.1)*(100/1000000)*(162/180)))</f>
        <v/>
      </c>
      <c r="N103" s="53" t="str">
        <f t="shared" si="0"/>
        <v/>
      </c>
      <c r="O103" s="51"/>
      <c r="P103" s="80" t="str">
        <f>IF(OR(Starch_g_100g="",ISBLANK(O101)),"",Starch_g_100g*100/(100-O101))</f>
        <v/>
      </c>
      <c r="Q103" s="53" t="str">
        <f t="shared" si="1"/>
        <v/>
      </c>
      <c r="R103" s="3"/>
    </row>
    <row r="104" spans="1:18">
      <c r="A104" s="1"/>
      <c r="B104" s="3"/>
      <c r="C104" s="122"/>
      <c r="D104" s="136"/>
      <c r="E104" s="61" t="s">
        <v>39</v>
      </c>
      <c r="F104" s="54"/>
      <c r="G104" s="106"/>
      <c r="H104" s="107">
        <v>100</v>
      </c>
      <c r="I104" s="55"/>
      <c r="J104" s="55"/>
      <c r="K104" s="81">
        <f>IF(COUNT(I104:J104)=0,0,AVERAGE(I104:J104))</f>
        <v>0</v>
      </c>
      <c r="L104" s="56" t="str">
        <f t="shared" si="2"/>
        <v/>
      </c>
      <c r="M104" s="82" t="str">
        <f>IF(OR(Factor="--",Absorbance="",ISBLANK(F101),ISBLANK(H104),ISBLANK(H104)),"",(Absorbance*Factor*(1/F101)*(G101/4)*(H104/0.1)*(100/1000000)*(162/180)))</f>
        <v/>
      </c>
      <c r="N104" s="56" t="str">
        <f t="shared" si="0"/>
        <v/>
      </c>
      <c r="O104" s="54"/>
      <c r="P104" s="82" t="str">
        <f>IF(OR(Starch_g_100g="",ISBLANK(O101)),"",Starch_g_100g*100/(100-O101))</f>
        <v/>
      </c>
      <c r="Q104" s="56" t="str">
        <f t="shared" si="1"/>
        <v/>
      </c>
      <c r="R104" s="3"/>
    </row>
    <row r="105" spans="1:18">
      <c r="A105" s="1"/>
      <c r="B105" s="3"/>
      <c r="C105" s="123"/>
      <c r="D105" s="137"/>
      <c r="E105" s="62" t="s">
        <v>46</v>
      </c>
      <c r="F105" s="57"/>
      <c r="G105" s="108"/>
      <c r="H105" s="108"/>
      <c r="I105" s="100"/>
      <c r="J105" s="100"/>
      <c r="K105" s="84"/>
      <c r="L105" s="58"/>
      <c r="M105" s="85" t="str">
        <f>IF(OR(M103="",M104="",),"",M104+M103)</f>
        <v/>
      </c>
      <c r="N105" s="58" t="str">
        <f t="shared" si="0"/>
        <v/>
      </c>
      <c r="O105" s="57"/>
      <c r="P105" s="85" t="str">
        <f>IF(OR(ISBLANK(O101),P103="",P104=""),"",P104+P103)</f>
        <v/>
      </c>
      <c r="Q105" s="58" t="str">
        <f t="shared" si="1"/>
        <v/>
      </c>
      <c r="R105" s="3"/>
    </row>
    <row r="106" spans="1:18">
      <c r="A106" s="1"/>
      <c r="B106" s="3"/>
      <c r="C106" s="121">
        <v>19</v>
      </c>
      <c r="D106" s="135"/>
      <c r="E106" s="59" t="s">
        <v>36</v>
      </c>
      <c r="F106" s="117">
        <v>0.5</v>
      </c>
      <c r="G106" s="114">
        <v>20.5</v>
      </c>
      <c r="H106" s="104"/>
      <c r="I106" s="49"/>
      <c r="J106" s="49"/>
      <c r="K106" s="77">
        <f>IF(COUNT(I106:J106)=0,0,AVERAGE(I106:J106))</f>
        <v>0</v>
      </c>
      <c r="L106" s="50" t="str">
        <f t="shared" si="2"/>
        <v/>
      </c>
      <c r="M106" s="78" t="str">
        <f>IF(OR(Factor="--",Absorbance="",ISBLANK(F106),ISBLANK(G106)),"",(Absorbance*Factor*(G106/F106)*(10.5/0.5)*(1/0.1)*(100/1000000)*(162/180)))</f>
        <v/>
      </c>
      <c r="N106" s="50" t="str">
        <f t="shared" si="0"/>
        <v/>
      </c>
      <c r="O106" s="63"/>
      <c r="P106" s="78" t="str">
        <f>IF(OR(Starch_g_100g="",ISBLANK(O106)),"",Starch_g_100g*100/(100-O106))</f>
        <v/>
      </c>
      <c r="Q106" s="50" t="str">
        <f t="shared" si="1"/>
        <v/>
      </c>
      <c r="R106" s="3"/>
    </row>
    <row r="107" spans="1:18">
      <c r="A107" s="1"/>
      <c r="B107" s="3"/>
      <c r="C107" s="122"/>
      <c r="D107" s="136"/>
      <c r="E107" s="60" t="s">
        <v>37</v>
      </c>
      <c r="F107" s="51"/>
      <c r="G107" s="105"/>
      <c r="H107" s="105"/>
      <c r="I107" s="52"/>
      <c r="J107" s="52"/>
      <c r="K107" s="79">
        <f>IF(COUNT(I107:J107)=0,0,AVERAGE(I107:J107))</f>
        <v>0</v>
      </c>
      <c r="L107" s="53" t="str">
        <f t="shared" si="2"/>
        <v/>
      </c>
      <c r="M107" s="80" t="str">
        <f>IF(OR(M106="",Factor="--",Absorbance="",ISBLANK(F106),ISBLANK(G106)),"",((Absorbance*Factor*(G106/F106)*(10.5/0.5)*(1/0.1)*(100/1000000)*(162/180))-M106))</f>
        <v/>
      </c>
      <c r="N107" s="53" t="str">
        <f t="shared" si="0"/>
        <v/>
      </c>
      <c r="O107" s="51"/>
      <c r="P107" s="80" t="str">
        <f>IF(OR(Starch_g_100g="",ISBLANK(O106)),"",Starch_g_100g*100/(100-O106))</f>
        <v/>
      </c>
      <c r="Q107" s="53" t="str">
        <f t="shared" si="1"/>
        <v/>
      </c>
      <c r="R107" s="3"/>
    </row>
    <row r="108" spans="1:18">
      <c r="A108" s="1"/>
      <c r="B108" s="3"/>
      <c r="C108" s="122"/>
      <c r="D108" s="136"/>
      <c r="E108" s="60" t="s">
        <v>38</v>
      </c>
      <c r="F108" s="51"/>
      <c r="G108" s="105"/>
      <c r="H108" s="106"/>
      <c r="I108" s="52"/>
      <c r="J108" s="52"/>
      <c r="K108" s="79">
        <f>IF(COUNT(I108:J108)=0,0,AVERAGE(I108:J108))</f>
        <v>0</v>
      </c>
      <c r="L108" s="53" t="str">
        <f t="shared" si="2"/>
        <v/>
      </c>
      <c r="M108" s="80" t="str">
        <f>IF(OR(Factor="--",Absorbance="",ISBLANK(F106),ISBLANK(G106)),"",(Absorbance*Factor*(G106/F106)*(10.5/0.5)*(1/0.1)*(100/1000000)*(162/180)))</f>
        <v/>
      </c>
      <c r="N108" s="53" t="str">
        <f t="shared" ref="N108:N115" si="3">Starch_g_100g</f>
        <v/>
      </c>
      <c r="O108" s="51"/>
      <c r="P108" s="80" t="str">
        <f>IF(OR(Starch_g_100g="",ISBLANK(O106)),"",Starch_g_100g*100/(100-O106))</f>
        <v/>
      </c>
      <c r="Q108" s="53" t="str">
        <f t="shared" ref="Q108:Q115" si="4">Starch_g_100g_dwb</f>
        <v/>
      </c>
      <c r="R108" s="3"/>
    </row>
    <row r="109" spans="1:18">
      <c r="A109" s="1"/>
      <c r="B109" s="3"/>
      <c r="C109" s="122"/>
      <c r="D109" s="136"/>
      <c r="E109" s="61" t="s">
        <v>39</v>
      </c>
      <c r="F109" s="54"/>
      <c r="G109" s="106"/>
      <c r="H109" s="107">
        <v>100</v>
      </c>
      <c r="I109" s="55"/>
      <c r="J109" s="55"/>
      <c r="K109" s="81">
        <f>IF(COUNT(I109:J109)=0,0,AVERAGE(I109:J109))</f>
        <v>0</v>
      </c>
      <c r="L109" s="56" t="str">
        <f t="shared" si="2"/>
        <v/>
      </c>
      <c r="M109" s="82" t="str">
        <f>IF(OR(Factor="--",Absorbance="",ISBLANK(F106),ISBLANK(H109),ISBLANK(H109)),"",(Absorbance*Factor*(1/F106)*(G106/4)*(H109/0.1)*(100/1000000)*(162/180)))</f>
        <v/>
      </c>
      <c r="N109" s="56" t="str">
        <f t="shared" si="3"/>
        <v/>
      </c>
      <c r="O109" s="54"/>
      <c r="P109" s="82" t="str">
        <f>IF(OR(Starch_g_100g="",ISBLANK(O106)),"",Starch_g_100g*100/(100-O106))</f>
        <v/>
      </c>
      <c r="Q109" s="56" t="str">
        <f t="shared" si="4"/>
        <v/>
      </c>
      <c r="R109" s="3"/>
    </row>
    <row r="110" spans="1:18">
      <c r="A110" s="1"/>
      <c r="B110" s="3"/>
      <c r="C110" s="123"/>
      <c r="D110" s="137"/>
      <c r="E110" s="62" t="s">
        <v>46</v>
      </c>
      <c r="F110" s="57"/>
      <c r="G110" s="108"/>
      <c r="H110" s="108"/>
      <c r="I110" s="100"/>
      <c r="J110" s="100"/>
      <c r="K110" s="84"/>
      <c r="L110" s="58"/>
      <c r="M110" s="85" t="str">
        <f>IF(OR(M108="",M109="",),"",M109+M108)</f>
        <v/>
      </c>
      <c r="N110" s="58" t="str">
        <f t="shared" si="3"/>
        <v/>
      </c>
      <c r="O110" s="57"/>
      <c r="P110" s="85" t="str">
        <f>IF(OR(ISBLANK(O106),P108="",P109=""),"",P109+P108)</f>
        <v/>
      </c>
      <c r="Q110" s="58" t="str">
        <f t="shared" si="4"/>
        <v/>
      </c>
      <c r="R110" s="3"/>
    </row>
    <row r="111" spans="1:18">
      <c r="A111" s="1"/>
      <c r="B111" s="3"/>
      <c r="C111" s="121">
        <v>20</v>
      </c>
      <c r="D111" s="135"/>
      <c r="E111" s="59" t="s">
        <v>36</v>
      </c>
      <c r="F111" s="117">
        <v>0.5</v>
      </c>
      <c r="G111" s="114">
        <v>20.5</v>
      </c>
      <c r="H111" s="104"/>
      <c r="I111" s="49"/>
      <c r="J111" s="49"/>
      <c r="K111" s="77">
        <f>IF(COUNT(I111:J111)=0,0,AVERAGE(I111:J111))</f>
        <v>0</v>
      </c>
      <c r="L111" s="50" t="str">
        <f t="shared" si="2"/>
        <v/>
      </c>
      <c r="M111" s="78" t="str">
        <f>IF(OR(Factor="--",Absorbance="",ISBLANK(F111),ISBLANK(G111)),"",(Absorbance*Factor*(G111/F111)*(10.5/0.5)*(1/0.1)*(100/1000000)*(162/180)))</f>
        <v/>
      </c>
      <c r="N111" s="50" t="str">
        <f t="shared" si="3"/>
        <v/>
      </c>
      <c r="O111" s="63"/>
      <c r="P111" s="78" t="str">
        <f>IF(OR(Starch_g_100g="",ISBLANK(O111)),"",Starch_g_100g*100/(100-O111))</f>
        <v/>
      </c>
      <c r="Q111" s="50" t="str">
        <f t="shared" si="4"/>
        <v/>
      </c>
      <c r="R111" s="3"/>
    </row>
    <row r="112" spans="1:18">
      <c r="A112" s="1"/>
      <c r="B112" s="3"/>
      <c r="C112" s="122"/>
      <c r="D112" s="136"/>
      <c r="E112" s="60" t="s">
        <v>37</v>
      </c>
      <c r="F112" s="51"/>
      <c r="G112" s="105"/>
      <c r="H112" s="105"/>
      <c r="I112" s="52"/>
      <c r="J112" s="52"/>
      <c r="K112" s="79">
        <f>IF(COUNT(I112:J112)=0,0,AVERAGE(I112:J112))</f>
        <v>0</v>
      </c>
      <c r="L112" s="53" t="str">
        <f t="shared" si="2"/>
        <v/>
      </c>
      <c r="M112" s="80" t="str">
        <f>IF(OR(M111="",Factor="--",Absorbance="",ISBLANK(F111),ISBLANK(G111)),"",((Absorbance*Factor*(G111/F111)*(10.5/0.5)*(1/0.1)*(100/1000000)*(162/180))-M111))</f>
        <v/>
      </c>
      <c r="N112" s="53" t="str">
        <f t="shared" si="3"/>
        <v/>
      </c>
      <c r="O112" s="51"/>
      <c r="P112" s="80" t="str">
        <f>IF(OR(Starch_g_100g="",ISBLANK(O111)),"",Starch_g_100g*100/(100-O111))</f>
        <v/>
      </c>
      <c r="Q112" s="53" t="str">
        <f t="shared" si="4"/>
        <v/>
      </c>
      <c r="R112" s="3"/>
    </row>
    <row r="113" spans="1:61">
      <c r="A113" s="1"/>
      <c r="B113" s="3"/>
      <c r="C113" s="122"/>
      <c r="D113" s="136"/>
      <c r="E113" s="60" t="s">
        <v>38</v>
      </c>
      <c r="F113" s="51"/>
      <c r="G113" s="105"/>
      <c r="H113" s="106"/>
      <c r="I113" s="52"/>
      <c r="J113" s="52"/>
      <c r="K113" s="79">
        <f>IF(COUNT(I113:J113)=0,0,AVERAGE(I113:J113))</f>
        <v>0</v>
      </c>
      <c r="L113" s="53" t="str">
        <f t="shared" si="2"/>
        <v/>
      </c>
      <c r="M113" s="80" t="str">
        <f>IF(OR(Factor="--",Absorbance="",ISBLANK(F111),ISBLANK(G111)),"",(Absorbance*Factor*(G111/F111)*(10.5/0.5)*(1/0.1)*(100/1000000)*(162/180)))</f>
        <v/>
      </c>
      <c r="N113" s="53" t="str">
        <f t="shared" si="3"/>
        <v/>
      </c>
      <c r="O113" s="51"/>
      <c r="P113" s="80" t="str">
        <f>IF(OR(Starch_g_100g="",ISBLANK(O111)),"",Starch_g_100g*100/(100-O111))</f>
        <v/>
      </c>
      <c r="Q113" s="53" t="str">
        <f t="shared" si="4"/>
        <v/>
      </c>
      <c r="R113" s="3"/>
    </row>
    <row r="114" spans="1:61">
      <c r="A114" s="1"/>
      <c r="B114" s="3"/>
      <c r="C114" s="122"/>
      <c r="D114" s="136"/>
      <c r="E114" s="61" t="s">
        <v>39</v>
      </c>
      <c r="F114" s="54"/>
      <c r="G114" s="106"/>
      <c r="H114" s="107">
        <v>100</v>
      </c>
      <c r="I114" s="55"/>
      <c r="J114" s="55"/>
      <c r="K114" s="81">
        <f>IF(COUNT(I114:J114)=0,0,AVERAGE(I114:J114))</f>
        <v>0</v>
      </c>
      <c r="L114" s="56" t="str">
        <f t="shared" si="2"/>
        <v/>
      </c>
      <c r="M114" s="82" t="str">
        <f>IF(OR(Factor="--",Absorbance="",ISBLANK(F111),ISBLANK(H114),ISBLANK(H114)),"",(Absorbance*Factor*(1/F111)*(G111/4)*(H114/0.1)*(100/1000000)*(162/180)))</f>
        <v/>
      </c>
      <c r="N114" s="56" t="str">
        <f t="shared" si="3"/>
        <v/>
      </c>
      <c r="O114" s="54"/>
      <c r="P114" s="82" t="str">
        <f>IF(OR(Starch_g_100g="",ISBLANK(O111)),"",Starch_g_100g*100/(100-O111))</f>
        <v/>
      </c>
      <c r="Q114" s="56" t="str">
        <f t="shared" si="4"/>
        <v/>
      </c>
      <c r="R114" s="3"/>
    </row>
    <row r="115" spans="1:61">
      <c r="A115" s="1"/>
      <c r="B115" s="3"/>
      <c r="C115" s="123"/>
      <c r="D115" s="137"/>
      <c r="E115" s="62" t="s">
        <v>46</v>
      </c>
      <c r="F115" s="57"/>
      <c r="G115" s="108"/>
      <c r="H115" s="108"/>
      <c r="I115" s="100"/>
      <c r="J115" s="100"/>
      <c r="K115" s="84"/>
      <c r="L115" s="58"/>
      <c r="M115" s="85" t="str">
        <f>IF(OR(M113="",M114="",),"",M114+M113)</f>
        <v/>
      </c>
      <c r="N115" s="58" t="str">
        <f t="shared" si="3"/>
        <v/>
      </c>
      <c r="O115" s="57"/>
      <c r="P115" s="85" t="str">
        <f>IF(OR(ISBLANK(O111),P113="",P114=""),"",P114+P113)</f>
        <v/>
      </c>
      <c r="Q115" s="58" t="str">
        <f t="shared" si="4"/>
        <v/>
      </c>
      <c r="R115" s="3"/>
    </row>
    <row r="116" spans="1:61" ht="6" customHeight="1">
      <c r="A116" s="1"/>
      <c r="B116" s="3"/>
      <c r="C116" s="3"/>
      <c r="D116" s="3"/>
      <c r="E116" s="3"/>
      <c r="F116" s="3"/>
      <c r="G116" s="3"/>
      <c r="H116" s="3"/>
      <c r="I116" s="83"/>
      <c r="J116" s="83"/>
      <c r="K116" s="83"/>
      <c r="L116" s="83"/>
      <c r="M116" s="83"/>
      <c r="N116" s="83"/>
      <c r="O116" s="83"/>
      <c r="P116" s="83"/>
      <c r="Q116" s="3"/>
      <c r="R116" s="83"/>
      <c r="S116" s="112"/>
      <c r="T116" s="86"/>
      <c r="U116" s="86"/>
      <c r="X116" s="86"/>
      <c r="Y116" s="86"/>
      <c r="Z116" s="86"/>
      <c r="AA116" s="86"/>
      <c r="AB116" s="86"/>
      <c r="AC116" s="86"/>
      <c r="AD116" s="86"/>
      <c r="AE116" s="86"/>
      <c r="AF116" s="86"/>
      <c r="AG116" s="86"/>
      <c r="AH116" s="86"/>
      <c r="AI116" s="86"/>
      <c r="AJ116" s="86"/>
      <c r="AK116" s="86"/>
      <c r="AL116" s="86"/>
      <c r="AM116" s="86"/>
      <c r="AN116" s="86"/>
      <c r="AO116" s="86"/>
      <c r="AP116" s="86"/>
      <c r="AQ116" s="86"/>
      <c r="AR116" s="86"/>
      <c r="AS116" s="86"/>
      <c r="AT116" s="86"/>
      <c r="AU116" s="86"/>
      <c r="AV116" s="86"/>
      <c r="AW116" s="86"/>
      <c r="AX116" s="86"/>
      <c r="AY116" s="86"/>
      <c r="AZ116" s="86"/>
      <c r="BA116" s="86"/>
      <c r="BB116" s="86"/>
      <c r="BC116" s="86"/>
      <c r="BD116" s="86"/>
      <c r="BE116" s="86"/>
      <c r="BF116" s="86"/>
      <c r="BG116" s="86"/>
      <c r="BH116" s="86"/>
      <c r="BI116" s="86"/>
    </row>
    <row r="117" spans="1:61">
      <c r="A117" s="1"/>
      <c r="B117" s="3"/>
      <c r="C117" s="3"/>
      <c r="D117" s="3"/>
      <c r="E117" s="3"/>
      <c r="F117" s="3"/>
      <c r="G117" s="3"/>
      <c r="H117" s="3"/>
      <c r="I117" s="83"/>
      <c r="J117" s="83"/>
      <c r="K117" s="83"/>
      <c r="L117" s="83"/>
      <c r="M117" s="83"/>
      <c r="N117" s="83"/>
      <c r="O117" s="83"/>
      <c r="P117" s="83"/>
      <c r="Q117" s="3"/>
      <c r="R117" s="83"/>
      <c r="S117" s="112"/>
      <c r="T117" s="86"/>
      <c r="U117" s="86"/>
      <c r="X117" s="86"/>
      <c r="Y117" s="86"/>
      <c r="Z117" s="86"/>
      <c r="AA117" s="86"/>
      <c r="AB117" s="86"/>
      <c r="AC117" s="86"/>
      <c r="AD117" s="86"/>
      <c r="AE117" s="86"/>
      <c r="AF117" s="86"/>
      <c r="AG117" s="86"/>
      <c r="AH117" s="86"/>
      <c r="AI117" s="86"/>
      <c r="AJ117" s="86"/>
      <c r="AK117" s="86"/>
      <c r="AL117" s="86"/>
      <c r="AM117" s="86"/>
      <c r="AN117" s="86"/>
      <c r="AO117" s="86"/>
      <c r="AP117" s="86"/>
      <c r="AQ117" s="86"/>
      <c r="AR117" s="86"/>
      <c r="AS117" s="86"/>
      <c r="AT117" s="86"/>
      <c r="AU117" s="86"/>
      <c r="AV117" s="86"/>
      <c r="AW117" s="86"/>
      <c r="AX117" s="86"/>
      <c r="AY117" s="86"/>
      <c r="AZ117" s="86"/>
      <c r="BA117" s="86"/>
      <c r="BB117" s="86"/>
      <c r="BC117" s="86"/>
      <c r="BD117" s="86"/>
      <c r="BE117" s="86"/>
      <c r="BF117" s="86"/>
      <c r="BG117" s="86"/>
      <c r="BH117" s="86"/>
      <c r="BI117" s="86"/>
    </row>
    <row r="118" spans="1:61" ht="399.95" customHeight="1"/>
  </sheetData>
  <sheetProtection password="8E71" sheet="1" objects="1" scenarios="1"/>
  <mergeCells count="43">
    <mergeCell ref="D111:D115"/>
    <mergeCell ref="C81:C85"/>
    <mergeCell ref="D81:D85"/>
    <mergeCell ref="C31:C35"/>
    <mergeCell ref="C96:C100"/>
    <mergeCell ref="C101:C105"/>
    <mergeCell ref="C106:C110"/>
    <mergeCell ref="D31:D35"/>
    <mergeCell ref="D96:D100"/>
    <mergeCell ref="D101:D105"/>
    <mergeCell ref="D106:D110"/>
    <mergeCell ref="E5:N5"/>
    <mergeCell ref="I14:L14"/>
    <mergeCell ref="I15:J15"/>
    <mergeCell ref="C16:C20"/>
    <mergeCell ref="C21:C25"/>
    <mergeCell ref="C111:C115"/>
    <mergeCell ref="D16:D20"/>
    <mergeCell ref="D21:D25"/>
    <mergeCell ref="D26:D30"/>
    <mergeCell ref="C26:C30"/>
    <mergeCell ref="C86:C90"/>
    <mergeCell ref="D86:D90"/>
    <mergeCell ref="C91:C95"/>
    <mergeCell ref="D91:D95"/>
    <mergeCell ref="C66:C70"/>
    <mergeCell ref="D66:D70"/>
    <mergeCell ref="C71:C75"/>
    <mergeCell ref="D71:D75"/>
    <mergeCell ref="C76:C80"/>
    <mergeCell ref="D76:D80"/>
    <mergeCell ref="C36:C40"/>
    <mergeCell ref="D36:D40"/>
    <mergeCell ref="C41:C45"/>
    <mergeCell ref="D41:D45"/>
    <mergeCell ref="C46:C50"/>
    <mergeCell ref="D46:D50"/>
    <mergeCell ref="C51:C55"/>
    <mergeCell ref="D51:D55"/>
    <mergeCell ref="C56:C60"/>
    <mergeCell ref="D56:D60"/>
    <mergeCell ref="C61:C65"/>
    <mergeCell ref="D61:D65"/>
  </mergeCells>
  <phoneticPr fontId="0" type="noConversion"/>
  <dataValidations count="1">
    <dataValidation allowBlank="1" showInputMessage="1" sqref="C116:C65536 I2:N4 C21:D21 C26:D26 C101:D101 C96:D96 C111:D111 C106:D106 C91:D91 J116:N65536 O116:IV65536 O2:IV2 J13:N13 I6:N6 I8:I9 E7:J7 E10:J12 O3:IV13 D116:D65536 C2:D16 C71:D71 C66:D66 C81:D81 C76:D76 C86:D86 C61:D61 K15:L115 J16:J115 A1:B1048576 C41:D41 C36:D36 C51:D51 C46:D46 C56:D56 C31:D31 I14:I65536 E1:H1048576 M14:IV115"/>
  </dataValidations>
  <pageMargins left="0.59055118110236227" right="0.59055118110236227" top="0.59055118110236227" bottom="0.98425196850393704" header="0.51181102362204722" footer="0.51181102362204722"/>
  <pageSetup paperSize="9" scale="99" fitToHeight="0" orientation="landscape" horizontalDpi="360" verticalDpi="360"/>
  <headerFooter alignWithMargins="0">
    <oddFooter>&amp;LPrinted on &amp;D, Page &amp;P of &amp;N</oddFooter>
  </headerFooter>
  <rowBreaks count="4" manualBreakCount="4">
    <brk id="25" min="1" max="17" man="1"/>
    <brk id="50" min="1" max="17" man="1"/>
    <brk id="75" min="1" max="17" man="1"/>
    <brk id="100" min="1" max="17" man="1"/>
  </rowBreak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21</vt:i4>
      </vt:variant>
    </vt:vector>
  </HeadingPairs>
  <TitlesOfParts>
    <vt:vector size="23" baseType="lpstr">
      <vt:lpstr>Instructions</vt:lpstr>
      <vt:lpstr>MegaCalc</vt:lpstr>
      <vt:lpstr>Absorbance</vt:lpstr>
      <vt:lpstr>Contact_us</vt:lpstr>
      <vt:lpstr>Extract_vol</vt:lpstr>
      <vt:lpstr>Factor</vt:lpstr>
      <vt:lpstr>Instructions</vt:lpstr>
      <vt:lpstr>Moisture</vt:lpstr>
      <vt:lpstr>Instructions!Print_Area</vt:lpstr>
      <vt:lpstr>MegaCalc!Print_Area</vt:lpstr>
      <vt:lpstr>MegaCalc!Print_Titles</vt:lpstr>
      <vt:lpstr>Replicate_1</vt:lpstr>
      <vt:lpstr>Replicate_2</vt:lpstr>
      <vt:lpstr>Replicate_3</vt:lpstr>
      <vt:lpstr>Replicate_4</vt:lpstr>
      <vt:lpstr>Replicate_ave</vt:lpstr>
      <vt:lpstr>Sample_1</vt:lpstr>
      <vt:lpstr>Sample_2</vt:lpstr>
      <vt:lpstr>Sample_ave</vt:lpstr>
      <vt:lpstr>Sample_weight</vt:lpstr>
      <vt:lpstr>Starch_g_100g</vt:lpstr>
      <vt:lpstr>Starch_g_100g_dwb</vt:lpstr>
      <vt:lpstr>use_mega_calculator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Megazyme</dc:creator>
  <cp:lastModifiedBy>Maciej Peplinski</cp:lastModifiedBy>
  <cp:lastPrinted>2018-11-02T09:25:40Z</cp:lastPrinted>
  <dcterms:created xsi:type="dcterms:W3CDTF">2004-10-05T18:50:23Z</dcterms:created>
  <dcterms:modified xsi:type="dcterms:W3CDTF">2019-09-11T15:02:26Z</dcterms:modified>
</cp:coreProperties>
</file>