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neogencorp.sharepoint.com/sites/NEWFSNPICoreTeam-Immuno_LiquidReadyLQRMegazymeProjects/Shared Documents/DOCUMENTS/MegaCalcs/"/>
    </mc:Choice>
  </mc:AlternateContent>
  <xr:revisionPtr revIDLastSave="12" documentId="8_{B49B28C8-0C62-44EA-A31D-DD0E81250D53}" xr6:coauthVersionLast="47" xr6:coauthVersionMax="47" xr10:uidLastSave="{0D02B4DC-8A9F-47F4-838D-26F26EFC9E94}"/>
  <workbookProtection workbookAlgorithmName="SHA-512" workbookHashValue="0t0y19kdyFQPlH99kHZ7eVswBFS8atUtkEaYDAsbUD2lwwOyxrwSFHhbv30dhK3UrXJU8oYI6aUGHKo4E/DM1Q==" workbookSaltValue="MWRjMLYAf6rG2WhIGCtoAg==" workbookSpinCount="100000" lockStructure="1"/>
  <bookViews>
    <workbookView xWindow="-120" yWindow="-120" windowWidth="29040" windowHeight="15720" activeTab="2" xr2:uid="{00000000-000D-0000-FFFF-FFFF00000000}"/>
  </bookViews>
  <sheets>
    <sheet name="Instructions" sheetId="6" r:id="rId1"/>
    <sheet name="MegaCalc (Total)" sheetId="7" r:id="rId2"/>
    <sheet name="MegaCalc (Sequential)" sheetId="1" r:id="rId3"/>
  </sheets>
  <definedNames>
    <definedName name="A1_blank_1" localSheetId="1">'MegaCalc (Total)'!$E$8</definedName>
    <definedName name="A1_blank_1">'MegaCalc (Sequential)'!$E$8</definedName>
    <definedName name="A1_blank_2" localSheetId="1">'MegaCalc (Total)'!$E$9</definedName>
    <definedName name="A1_blank_2">'MegaCalc (Sequential)'!$E$9</definedName>
    <definedName name="A1_blank_ave" localSheetId="1">'MegaCalc (Total)'!$E$10</definedName>
    <definedName name="A1_blank_ave">'MegaCalc (Sequential)'!$E$10</definedName>
    <definedName name="A1_sample" localSheetId="1">'MegaCalc (Total)'!$E$14:$E$53</definedName>
    <definedName name="A1_sample">'MegaCalc (Sequential)'!$E$14:$E$93</definedName>
    <definedName name="A2_blank_1" localSheetId="1">'MegaCalc (Total)'!$F$8</definedName>
    <definedName name="A2_blank_1">'MegaCalc (Sequential)'!$F$8</definedName>
    <definedName name="A2_blank_2" localSheetId="1">'MegaCalc (Total)'!$F$9</definedName>
    <definedName name="A2_blank_2">'MegaCalc (Sequential)'!$F$9</definedName>
    <definedName name="A2_blank_ave" localSheetId="1">'MegaCalc (Total)'!$F$10</definedName>
    <definedName name="A2_blank_ave">'MegaCalc (Sequential)'!$F$10</definedName>
    <definedName name="A2_sample" localSheetId="1">'MegaCalc (Total)'!$F$14:$F$53</definedName>
    <definedName name="A2_sample">'MegaCalc (Sequential)'!$F$14:$F$93</definedName>
    <definedName name="A3_blank_1" localSheetId="1">'MegaCalc (Total)'!#REF!</definedName>
    <definedName name="A3_blank_1">'MegaCalc (Sequential)'!$G$8</definedName>
    <definedName name="A3_blank_2" localSheetId="1">'MegaCalc (Total)'!#REF!</definedName>
    <definedName name="A3_blank_2">'MegaCalc (Sequential)'!$G$9</definedName>
    <definedName name="A3_blank_ave" localSheetId="1">'MegaCalc (Total)'!#REF!</definedName>
    <definedName name="A3_blank_ave">'MegaCalc (Sequential)'!$G$10</definedName>
    <definedName name="A3_sample" localSheetId="1">'MegaCalc (Total)'!#REF!</definedName>
    <definedName name="A3_sample">'MegaCalc (Sequential)'!$G$14:$G$93</definedName>
    <definedName name="Change_absorbance" localSheetId="1">'MegaCalc (Total)'!$K$14:$K$53</definedName>
    <definedName name="Change_absorbance">'MegaCalc (Sequential)'!$L$14:$L$93</definedName>
    <definedName name="Concentration_gg" localSheetId="1">'MegaCalc (Total)'!$Q$14:$Q$53</definedName>
    <definedName name="Concentration_gg">'MegaCalc (Sequential)'!$R$14:$R$93</definedName>
    <definedName name="Concentration_gL" localSheetId="1">'MegaCalc (Total)'!$M$14:$M$53</definedName>
    <definedName name="Concentration_gL">'MegaCalc (Sequential)'!$N$14:$N$93</definedName>
    <definedName name="Contact_us">Instructions!$C$47</definedName>
    <definedName name="Dilution" localSheetId="1">'MegaCalc (Total)'!$H$14:$H$53</definedName>
    <definedName name="Dilution">'MegaCalc (Sequential)'!$I$14:$I$93</definedName>
    <definedName name="Instructions">Instructions!$A$2</definedName>
    <definedName name="_xlnm.Print_Area" localSheetId="0">Instructions!$B$1:$P$47</definedName>
    <definedName name="_xlnm.Print_Area" localSheetId="2">'MegaCalc (Sequential)'!$B$2:$T$96</definedName>
    <definedName name="_xlnm.Print_Area" localSheetId="1">'MegaCalc (Total)'!$B$1:$S$56</definedName>
    <definedName name="_xlnm.Print_Titles" localSheetId="2">'MegaCalc (Sequential)'!$12:$13</definedName>
    <definedName name="_xlnm.Print_Titles" localSheetId="1">'MegaCalc (Total)'!$12:$13</definedName>
    <definedName name="Sample_con_gL" localSheetId="1">'MegaCalc (Total)'!$P$14:$P$53</definedName>
    <definedName name="Sample_con_gL">'MegaCalc (Sequential)'!$Q$14:$Q$93</definedName>
    <definedName name="Sample_volume" localSheetId="1">'MegaCalc (Total)'!$G$14:$G$53</definedName>
    <definedName name="Sample_volume">'MegaCalc (Sequential)'!$H$14:$H$93</definedName>
    <definedName name="use_mega_calculator" localSheetId="1">'MegaCalc (Total)'!$A$1</definedName>
    <definedName name="use_mega_calculator">'MegaCalc (Sequential)'!$A$1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7" l="1"/>
  <c r="E10" i="7"/>
  <c r="L14" i="7" s="1"/>
  <c r="E10" i="1"/>
  <c r="F10" i="1"/>
  <c r="G10" i="1"/>
  <c r="O90" i="1"/>
  <c r="O34" i="1"/>
  <c r="O40" i="1"/>
  <c r="O44" i="1"/>
  <c r="O76" i="1"/>
  <c r="O68" i="1"/>
  <c r="O58" i="1"/>
  <c r="K43" i="7" l="1"/>
  <c r="M43" i="7" s="1"/>
  <c r="Q43" i="7" s="1"/>
  <c r="R43" i="7" s="1"/>
  <c r="K51" i="7"/>
  <c r="M51" i="7" s="1"/>
  <c r="Q51" i="7" s="1"/>
  <c r="R51" i="7" s="1"/>
  <c r="K50" i="7"/>
  <c r="M50" i="7" s="1"/>
  <c r="Q50" i="7" s="1"/>
  <c r="R50" i="7" s="1"/>
  <c r="K49" i="7"/>
  <c r="M49" i="7" s="1"/>
  <c r="K48" i="7"/>
  <c r="M48" i="7" s="1"/>
  <c r="K47" i="7"/>
  <c r="M47" i="7" s="1"/>
  <c r="K46" i="7"/>
  <c r="M46" i="7" s="1"/>
  <c r="K45" i="7"/>
  <c r="M45" i="7" s="1"/>
  <c r="K39" i="7"/>
  <c r="M39" i="7" s="1"/>
  <c r="K38" i="7"/>
  <c r="M38" i="7" s="1"/>
  <c r="Q38" i="7" s="1"/>
  <c r="R38" i="7" s="1"/>
  <c r="K37" i="7"/>
  <c r="M37" i="7" s="1"/>
  <c r="K36" i="7"/>
  <c r="M36" i="7" s="1"/>
  <c r="Q36" i="7" s="1"/>
  <c r="R36" i="7" s="1"/>
  <c r="K35" i="7"/>
  <c r="M35" i="7" s="1"/>
  <c r="K34" i="7"/>
  <c r="M34" i="7" s="1"/>
  <c r="Q34" i="7" s="1"/>
  <c r="R34" i="7" s="1"/>
  <c r="K33" i="7"/>
  <c r="M33" i="7" s="1"/>
  <c r="Q33" i="7" s="1"/>
  <c r="R33" i="7" s="1"/>
  <c r="K31" i="7"/>
  <c r="M31" i="7" s="1"/>
  <c r="K28" i="7"/>
  <c r="M28" i="7" s="1"/>
  <c r="K27" i="7"/>
  <c r="M27" i="7" s="1"/>
  <c r="K26" i="7"/>
  <c r="M26" i="7" s="1"/>
  <c r="K25" i="7"/>
  <c r="M25" i="7" s="1"/>
  <c r="K24" i="7"/>
  <c r="M24" i="7" s="1"/>
  <c r="Q24" i="7" s="1"/>
  <c r="R24" i="7" s="1"/>
  <c r="K23" i="7"/>
  <c r="M23" i="7" s="1"/>
  <c r="K22" i="7"/>
  <c r="M22" i="7" s="1"/>
  <c r="Q22" i="7" s="1"/>
  <c r="R22" i="7" s="1"/>
  <c r="K21" i="7"/>
  <c r="M21" i="7" s="1"/>
  <c r="Q21" i="7" s="1"/>
  <c r="R21" i="7" s="1"/>
  <c r="K16" i="7"/>
  <c r="M16" i="7" s="1"/>
  <c r="Q16" i="7" s="1"/>
  <c r="R16" i="7" s="1"/>
  <c r="K15" i="7"/>
  <c r="M15" i="7" s="1"/>
  <c r="Q15" i="7" s="1"/>
  <c r="R15" i="7" s="1"/>
  <c r="K14" i="7"/>
  <c r="M14" i="7" s="1"/>
  <c r="K44" i="7"/>
  <c r="M44" i="7" s="1"/>
  <c r="L92" i="1"/>
  <c r="N92" i="1" s="1"/>
  <c r="R92" i="1" s="1"/>
  <c r="S92" i="1" s="1"/>
  <c r="L41" i="1"/>
  <c r="N41" i="1" s="1"/>
  <c r="R41" i="1" s="1"/>
  <c r="S41" i="1" s="1"/>
  <c r="L49" i="1"/>
  <c r="N49" i="1" s="1"/>
  <c r="R49" i="1" s="1"/>
  <c r="S49" i="1" s="1"/>
  <c r="L19" i="1"/>
  <c r="N19" i="1" s="1"/>
  <c r="R19" i="1" s="1"/>
  <c r="S19" i="1" s="1"/>
  <c r="M19" i="1"/>
  <c r="M33" i="1"/>
  <c r="M75" i="1"/>
  <c r="M38" i="1"/>
  <c r="L22" i="1"/>
  <c r="N22" i="1" s="1"/>
  <c r="M22" i="1"/>
  <c r="L32" i="1"/>
  <c r="N32" i="1" s="1"/>
  <c r="M32" i="1"/>
  <c r="L34" i="1"/>
  <c r="N34" i="1" s="1"/>
  <c r="M34" i="1"/>
  <c r="L38" i="1"/>
  <c r="N38" i="1" s="1"/>
  <c r="R38" i="1" s="1"/>
  <c r="S38" i="1" s="1"/>
  <c r="M42" i="1"/>
  <c r="L44" i="1"/>
  <c r="N44" i="1" s="1"/>
  <c r="R44" i="1" s="1"/>
  <c r="S44" i="1" s="1"/>
  <c r="M44" i="1"/>
  <c r="L46" i="1"/>
  <c r="N46" i="1" s="1"/>
  <c r="L48" i="1"/>
  <c r="N48" i="1" s="1"/>
  <c r="R48" i="1" s="1"/>
  <c r="S48" i="1" s="1"/>
  <c r="M48" i="1"/>
  <c r="L50" i="1"/>
  <c r="N50" i="1" s="1"/>
  <c r="L56" i="1"/>
  <c r="N56" i="1" s="1"/>
  <c r="L58" i="1"/>
  <c r="N58" i="1" s="1"/>
  <c r="R58" i="1" s="1"/>
  <c r="S58" i="1" s="1"/>
  <c r="M58" i="1"/>
  <c r="L60" i="1"/>
  <c r="N60" i="1" s="1"/>
  <c r="M60" i="1"/>
  <c r="L64" i="1"/>
  <c r="N64" i="1" s="1"/>
  <c r="L70" i="1"/>
  <c r="N70" i="1" s="1"/>
  <c r="M70" i="1"/>
  <c r="L74" i="1"/>
  <c r="N74" i="1" s="1"/>
  <c r="R74" i="1" s="1"/>
  <c r="S74" i="1" s="1"/>
  <c r="M74" i="1"/>
  <c r="L82" i="1"/>
  <c r="N82" i="1" s="1"/>
  <c r="R82" i="1" s="1"/>
  <c r="S82" i="1" s="1"/>
  <c r="M82" i="1"/>
  <c r="M84" i="1"/>
  <c r="L86" i="1"/>
  <c r="N86" i="1" s="1"/>
  <c r="M86" i="1"/>
  <c r="L88" i="1"/>
  <c r="N88" i="1" s="1"/>
  <c r="R88" i="1" s="1"/>
  <c r="S88" i="1" s="1"/>
  <c r="L30" i="1"/>
  <c r="N30" i="1" s="1"/>
  <c r="R30" i="1" s="1"/>
  <c r="S30" i="1" s="1"/>
  <c r="O74" i="1"/>
  <c r="L23" i="1"/>
  <c r="N23" i="1" s="1"/>
  <c r="R23" i="1" s="1"/>
  <c r="M68" i="1"/>
  <c r="M40" i="1"/>
  <c r="M28" i="1"/>
  <c r="L18" i="1"/>
  <c r="M80" i="1"/>
  <c r="M54" i="1"/>
  <c r="L28" i="1"/>
  <c r="N28" i="1" s="1"/>
  <c r="R28" i="1" s="1"/>
  <c r="S28" i="1" s="1"/>
  <c r="L80" i="1"/>
  <c r="N80" i="1" s="1"/>
  <c r="R80" i="1" s="1"/>
  <c r="S80" i="1" s="1"/>
  <c r="M66" i="1"/>
  <c r="M39" i="1"/>
  <c r="M26" i="1"/>
  <c r="O30" i="1"/>
  <c r="M90" i="1"/>
  <c r="M76" i="1"/>
  <c r="L66" i="1"/>
  <c r="N66" i="1" s="1"/>
  <c r="R66" i="1" s="1"/>
  <c r="S66" i="1" s="1"/>
  <c r="M24" i="1"/>
  <c r="L81" i="1"/>
  <c r="N81" i="1" s="1"/>
  <c r="L68" i="1"/>
  <c r="N68" i="1" s="1"/>
  <c r="R68" i="1" s="1"/>
  <c r="S68" i="1" s="1"/>
  <c r="L40" i="1"/>
  <c r="N40" i="1" s="1"/>
  <c r="R40" i="1" s="1"/>
  <c r="S40" i="1" s="1"/>
  <c r="L85" i="1"/>
  <c r="N85" i="1" s="1"/>
  <c r="R85" i="1" s="1"/>
  <c r="S85" i="1" s="1"/>
  <c r="O32" i="1"/>
  <c r="M92" i="1"/>
  <c r="L54" i="1"/>
  <c r="N54" i="1" s="1"/>
  <c r="L83" i="1"/>
  <c r="N83" i="1" s="1"/>
  <c r="R83" i="1" s="1"/>
  <c r="S83" i="1" s="1"/>
  <c r="O22" i="1"/>
  <c r="L90" i="1"/>
  <c r="N90" i="1" s="1"/>
  <c r="R90" i="1" s="1"/>
  <c r="S90" i="1" s="1"/>
  <c r="L76" i="1"/>
  <c r="N76" i="1" s="1"/>
  <c r="R76" i="1" s="1"/>
  <c r="S76" i="1" s="1"/>
  <c r="M64" i="1"/>
  <c r="M50" i="1"/>
  <c r="L24" i="1"/>
  <c r="N24" i="1" s="1"/>
  <c r="R24" i="1" s="1"/>
  <c r="L51" i="1"/>
  <c r="N51" i="1" s="1"/>
  <c r="K40" i="7"/>
  <c r="M40" i="7" s="1"/>
  <c r="K52" i="7"/>
  <c r="M52" i="7" s="1"/>
  <c r="K17" i="7"/>
  <c r="M17" i="7" s="1"/>
  <c r="Q17" i="7" s="1"/>
  <c r="R17" i="7" s="1"/>
  <c r="K29" i="7"/>
  <c r="M29" i="7" s="1"/>
  <c r="Q29" i="7" s="1"/>
  <c r="R29" i="7" s="1"/>
  <c r="K41" i="7"/>
  <c r="M41" i="7" s="1"/>
  <c r="K53" i="7"/>
  <c r="M53" i="7" s="1"/>
  <c r="Q53" i="7" s="1"/>
  <c r="R53" i="7" s="1"/>
  <c r="K18" i="7"/>
  <c r="M18" i="7" s="1"/>
  <c r="Q18" i="7" s="1"/>
  <c r="R18" i="7" s="1"/>
  <c r="K30" i="7"/>
  <c r="M30" i="7" s="1"/>
  <c r="Q30" i="7" s="1"/>
  <c r="R30" i="7" s="1"/>
  <c r="K42" i="7"/>
  <c r="M42" i="7" s="1"/>
  <c r="Q42" i="7" s="1"/>
  <c r="R42" i="7" s="1"/>
  <c r="K19" i="7"/>
  <c r="M19" i="7" s="1"/>
  <c r="K20" i="7"/>
  <c r="M20" i="7" s="1"/>
  <c r="Q20" i="7" s="1"/>
  <c r="R20" i="7" s="1"/>
  <c r="K32" i="7"/>
  <c r="M32" i="7" s="1"/>
  <c r="Q32" i="7" s="1"/>
  <c r="R32" i="7" s="1"/>
  <c r="L20" i="7"/>
  <c r="N20" i="7"/>
  <c r="Q26" i="7"/>
  <c r="R26" i="7" s="1"/>
  <c r="Q48" i="7"/>
  <c r="R48" i="7" s="1"/>
  <c r="Q52" i="7"/>
  <c r="R52" i="7" s="1"/>
  <c r="N22" i="7"/>
  <c r="L26" i="7"/>
  <c r="L32" i="7"/>
  <c r="L38" i="7"/>
  <c r="L44" i="7"/>
  <c r="L52" i="7"/>
  <c r="N28" i="7"/>
  <c r="N34" i="7"/>
  <c r="N40" i="7"/>
  <c r="N46" i="7"/>
  <c r="N48" i="7"/>
  <c r="Q19" i="7"/>
  <c r="R19" i="7" s="1"/>
  <c r="L19" i="7"/>
  <c r="Q35" i="7"/>
  <c r="R35" i="7" s="1"/>
  <c r="Q39" i="7"/>
  <c r="R39" i="7" s="1"/>
  <c r="Q45" i="7"/>
  <c r="R45" i="7" s="1"/>
  <c r="N21" i="7"/>
  <c r="L27" i="7"/>
  <c r="L33" i="7"/>
  <c r="L37" i="7"/>
  <c r="L43" i="7"/>
  <c r="L51" i="7"/>
  <c r="L16" i="7"/>
  <c r="N25" i="7"/>
  <c r="N31" i="7"/>
  <c r="N37" i="7"/>
  <c r="N45" i="7"/>
  <c r="N53" i="7"/>
  <c r="N16" i="7"/>
  <c r="N17" i="7"/>
  <c r="L22" i="7"/>
  <c r="Q28" i="7"/>
  <c r="R28" i="7" s="1"/>
  <c r="Q40" i="7"/>
  <c r="R40" i="7" s="1"/>
  <c r="Q44" i="7"/>
  <c r="R44" i="7" s="1"/>
  <c r="N24" i="7"/>
  <c r="L30" i="7"/>
  <c r="L36" i="7"/>
  <c r="L42" i="7"/>
  <c r="L48" i="7"/>
  <c r="N30" i="7"/>
  <c r="N36" i="7"/>
  <c r="N42" i="7"/>
  <c r="N50" i="7"/>
  <c r="L21" i="7"/>
  <c r="N15" i="7"/>
  <c r="L23" i="7"/>
  <c r="Q27" i="7"/>
  <c r="R27" i="7" s="1"/>
  <c r="Q37" i="7"/>
  <c r="R37" i="7" s="1"/>
  <c r="Q49" i="7"/>
  <c r="R49" i="7" s="1"/>
  <c r="N23" i="7"/>
  <c r="L29" i="7"/>
  <c r="L35" i="7"/>
  <c r="L41" i="7"/>
  <c r="L47" i="7"/>
  <c r="L53" i="7"/>
  <c r="N27" i="7"/>
  <c r="N33" i="7"/>
  <c r="N39" i="7"/>
  <c r="N43" i="7"/>
  <c r="N51" i="7"/>
  <c r="L24" i="7"/>
  <c r="Q46" i="7"/>
  <c r="R46" i="7" s="1"/>
  <c r="L28" i="7"/>
  <c r="L34" i="7"/>
  <c r="L40" i="7"/>
  <c r="L46" i="7"/>
  <c r="L50" i="7"/>
  <c r="L18" i="7"/>
  <c r="N26" i="7"/>
  <c r="N32" i="7"/>
  <c r="N38" i="7"/>
  <c r="N44" i="7"/>
  <c r="N52" i="7"/>
  <c r="N18" i="7"/>
  <c r="L15" i="7"/>
  <c r="Q23" i="7"/>
  <c r="R23" i="7" s="1"/>
  <c r="N19" i="7"/>
  <c r="Q25" i="7"/>
  <c r="R25" i="7" s="1"/>
  <c r="Q31" i="7"/>
  <c r="R31" i="7" s="1"/>
  <c r="Q41" i="7"/>
  <c r="R41" i="7" s="1"/>
  <c r="Q47" i="7"/>
  <c r="R47" i="7" s="1"/>
  <c r="L25" i="7"/>
  <c r="L31" i="7"/>
  <c r="L39" i="7"/>
  <c r="L45" i="7"/>
  <c r="L49" i="7"/>
  <c r="N29" i="7"/>
  <c r="N35" i="7"/>
  <c r="N41" i="7"/>
  <c r="N47" i="7"/>
  <c r="N49" i="7"/>
  <c r="L17" i="7"/>
  <c r="M81" i="1"/>
  <c r="M59" i="1"/>
  <c r="L39" i="1"/>
  <c r="N39" i="1" s="1"/>
  <c r="R39" i="1" s="1"/>
  <c r="S39" i="1" s="1"/>
  <c r="M87" i="1"/>
  <c r="M53" i="1"/>
  <c r="M45" i="1"/>
  <c r="L77" i="1"/>
  <c r="N77" i="1" s="1"/>
  <c r="R77" i="1" s="1"/>
  <c r="S77" i="1" s="1"/>
  <c r="M23" i="1"/>
  <c r="L33" i="1"/>
  <c r="N33" i="1" s="1"/>
  <c r="R33" i="1" s="1"/>
  <c r="S33" i="1" s="1"/>
  <c r="M71" i="1"/>
  <c r="M29" i="1"/>
  <c r="L65" i="1"/>
  <c r="N65" i="1" s="1"/>
  <c r="R65" i="1" s="1"/>
  <c r="S65" i="1" s="1"/>
  <c r="M43" i="1"/>
  <c r="L27" i="1"/>
  <c r="N27" i="1" s="1"/>
  <c r="R27" i="1" s="1"/>
  <c r="S27" i="1" s="1"/>
  <c r="O49" i="1"/>
  <c r="M85" i="1"/>
  <c r="M35" i="1"/>
  <c r="L61" i="1"/>
  <c r="N61" i="1" s="1"/>
  <c r="R61" i="1" s="1"/>
  <c r="S61" i="1" s="1"/>
  <c r="L79" i="1"/>
  <c r="N79" i="1" s="1"/>
  <c r="R79" i="1" s="1"/>
  <c r="S79" i="1" s="1"/>
  <c r="M65" i="1"/>
  <c r="M51" i="1"/>
  <c r="M79" i="1"/>
  <c r="L67" i="1"/>
  <c r="N67" i="1" s="1"/>
  <c r="R67" i="1" s="1"/>
  <c r="S67" i="1" s="1"/>
  <c r="M37" i="1"/>
  <c r="L17" i="1"/>
  <c r="L93" i="1"/>
  <c r="N93" i="1" s="1"/>
  <c r="R93" i="1" s="1"/>
  <c r="S93" i="1" s="1"/>
  <c r="M91" i="1"/>
  <c r="M21" i="1"/>
  <c r="L89" i="1"/>
  <c r="N89" i="1" s="1"/>
  <c r="R89" i="1" s="1"/>
  <c r="S89" i="1" s="1"/>
  <c r="L59" i="1"/>
  <c r="N59" i="1" s="1"/>
  <c r="R59" i="1" s="1"/>
  <c r="S59" i="1" s="1"/>
  <c r="L43" i="1"/>
  <c r="N43" i="1" s="1"/>
  <c r="R43" i="1" s="1"/>
  <c r="S43" i="1" s="1"/>
  <c r="L71" i="1"/>
  <c r="N71" i="1" s="1"/>
  <c r="R71" i="1" s="1"/>
  <c r="S71" i="1" s="1"/>
  <c r="L15" i="1"/>
  <c r="N15" i="1" s="1"/>
  <c r="L47" i="1"/>
  <c r="N47" i="1" s="1"/>
  <c r="L37" i="1"/>
  <c r="N37" i="1" s="1"/>
  <c r="R37" i="1" s="1"/>
  <c r="S37" i="1" s="1"/>
  <c r="L45" i="1"/>
  <c r="N45" i="1" s="1"/>
  <c r="R45" i="1" s="1"/>
  <c r="S45" i="1" s="1"/>
  <c r="L73" i="1"/>
  <c r="N73" i="1" s="1"/>
  <c r="L57" i="1"/>
  <c r="N57" i="1" s="1"/>
  <c r="R57" i="1" s="1"/>
  <c r="S57" i="1" s="1"/>
  <c r="L75" i="1"/>
  <c r="N75" i="1" s="1"/>
  <c r="R75" i="1" s="1"/>
  <c r="S75" i="1" s="1"/>
  <c r="L21" i="1"/>
  <c r="N21" i="1" s="1"/>
  <c r="R21" i="1" s="1"/>
  <c r="S21" i="1" s="1"/>
  <c r="O31" i="1"/>
  <c r="L35" i="1"/>
  <c r="N35" i="1" s="1"/>
  <c r="R35" i="1" s="1"/>
  <c r="S35" i="1" s="1"/>
  <c r="L69" i="1"/>
  <c r="N69" i="1" s="1"/>
  <c r="R69" i="1" s="1"/>
  <c r="S69" i="1" s="1"/>
  <c r="L31" i="1"/>
  <c r="N31" i="1" s="1"/>
  <c r="R31" i="1" s="1"/>
  <c r="S31" i="1" s="1"/>
  <c r="M93" i="1"/>
  <c r="L29" i="1"/>
  <c r="N29" i="1" s="1"/>
  <c r="R29" i="1" s="1"/>
  <c r="S29" i="1" s="1"/>
  <c r="M77" i="1"/>
  <c r="L63" i="1"/>
  <c r="N63" i="1" s="1"/>
  <c r="R63" i="1" s="1"/>
  <c r="S63" i="1" s="1"/>
  <c r="M63" i="1"/>
  <c r="L91" i="1"/>
  <c r="N91" i="1" s="1"/>
  <c r="R91" i="1" s="1"/>
  <c r="S91" i="1" s="1"/>
  <c r="L25" i="1"/>
  <c r="N25" i="1" s="1"/>
  <c r="R25" i="1" s="1"/>
  <c r="M55" i="1"/>
  <c r="M49" i="1"/>
  <c r="M69" i="1"/>
  <c r="M61" i="1"/>
  <c r="L55" i="1"/>
  <c r="N55" i="1" s="1"/>
  <c r="R55" i="1" s="1"/>
  <c r="S55" i="1" s="1"/>
  <c r="M27" i="1"/>
  <c r="L87" i="1"/>
  <c r="N87" i="1" s="1"/>
  <c r="L53" i="1"/>
  <c r="N53" i="1" s="1"/>
  <c r="R53" i="1" s="1"/>
  <c r="S53" i="1" s="1"/>
  <c r="M78" i="1"/>
  <c r="M57" i="1"/>
  <c r="L42" i="1"/>
  <c r="N42" i="1" s="1"/>
  <c r="R42" i="1" s="1"/>
  <c r="S42" i="1" s="1"/>
  <c r="M31" i="1"/>
  <c r="O19" i="1"/>
  <c r="L14" i="1"/>
  <c r="N14" i="1" s="1"/>
  <c r="M15" i="1"/>
  <c r="M89" i="1"/>
  <c r="L78" i="1"/>
  <c r="N78" i="1" s="1"/>
  <c r="R78" i="1" s="1"/>
  <c r="S78" i="1" s="1"/>
  <c r="M72" i="1"/>
  <c r="M67" i="1"/>
  <c r="L62" i="1"/>
  <c r="N62" i="1" s="1"/>
  <c r="R62" i="1" s="1"/>
  <c r="S62" i="1" s="1"/>
  <c r="L52" i="1"/>
  <c r="N52" i="1" s="1"/>
  <c r="R52" i="1" s="1"/>
  <c r="S52" i="1" s="1"/>
  <c r="M36" i="1"/>
  <c r="M20" i="1"/>
  <c r="L16" i="1"/>
  <c r="N16" i="1" s="1"/>
  <c r="O16" i="1" s="1"/>
  <c r="O21" i="1"/>
  <c r="L84" i="1"/>
  <c r="N84" i="1" s="1"/>
  <c r="R84" i="1" s="1"/>
  <c r="S84" i="1" s="1"/>
  <c r="M73" i="1"/>
  <c r="M62" i="1"/>
  <c r="M52" i="1"/>
  <c r="M47" i="1"/>
  <c r="L26" i="1"/>
  <c r="N26" i="1" s="1"/>
  <c r="M16" i="1"/>
  <c r="M88" i="1"/>
  <c r="M83" i="1"/>
  <c r="L72" i="1"/>
  <c r="N72" i="1" s="1"/>
  <c r="M56" i="1"/>
  <c r="M46" i="1"/>
  <c r="M41" i="1"/>
  <c r="L36" i="1"/>
  <c r="N36" i="1" s="1"/>
  <c r="R36" i="1" s="1"/>
  <c r="S36" i="1" s="1"/>
  <c r="M30" i="1"/>
  <c r="M25" i="1"/>
  <c r="L20" i="1"/>
  <c r="N20" i="1" s="1"/>
  <c r="R26" i="1"/>
  <c r="S26" i="1" s="1"/>
  <c r="O60" i="1"/>
  <c r="O50" i="1"/>
  <c r="R20" i="1"/>
  <c r="S20" i="1" s="1"/>
  <c r="R54" i="1"/>
  <c r="S54" i="1" s="1"/>
  <c r="R73" i="1"/>
  <c r="S73" i="1" s="1"/>
  <c r="O27" i="1"/>
  <c r="O37" i="1"/>
  <c r="O25" i="1"/>
  <c r="O73" i="1"/>
  <c r="O61" i="1"/>
  <c r="O45" i="1"/>
  <c r="R87" i="1"/>
  <c r="S87" i="1" s="1"/>
  <c r="O39" i="1"/>
  <c r="O53" i="1"/>
  <c r="O69" i="1"/>
  <c r="R47" i="1"/>
  <c r="S47" i="1" s="1"/>
  <c r="R15" i="1"/>
  <c r="S15" i="1" s="1"/>
  <c r="R46" i="1"/>
  <c r="S46" i="1" s="1"/>
  <c r="O77" i="1"/>
  <c r="O62" i="1"/>
  <c r="O33" i="1"/>
  <c r="O41" i="1"/>
  <c r="O38" i="1"/>
  <c r="O28" i="1"/>
  <c r="O48" i="1"/>
  <c r="O64" i="1"/>
  <c r="O20" i="1"/>
  <c r="O46" i="1"/>
  <c r="O36" i="1"/>
  <c r="O82" i="1"/>
  <c r="O26" i="1"/>
  <c r="O56" i="1"/>
  <c r="O70" i="1"/>
  <c r="O52" i="1"/>
  <c r="O42" i="1"/>
  <c r="O72" i="1"/>
  <c r="O24" i="1"/>
  <c r="R81" i="1"/>
  <c r="S81" i="1" s="1"/>
  <c r="O66" i="1"/>
  <c r="O78" i="1"/>
  <c r="O29" i="1"/>
  <c r="O23" i="1"/>
  <c r="O47" i="1"/>
  <c r="O88" i="1"/>
  <c r="R60" i="1"/>
  <c r="S60" i="1" s="1"/>
  <c r="O51" i="1"/>
  <c r="O43" i="1"/>
  <c r="O35" i="1"/>
  <c r="O80" i="1"/>
  <c r="R56" i="1"/>
  <c r="S56" i="1" s="1"/>
  <c r="R22" i="1"/>
  <c r="O91" i="1"/>
  <c r="R86" i="1"/>
  <c r="S86" i="1" s="1"/>
  <c r="R72" i="1"/>
  <c r="S72" i="1" s="1"/>
  <c r="R64" i="1"/>
  <c r="S64" i="1" s="1"/>
  <c r="R70" i="1"/>
  <c r="S70" i="1" s="1"/>
  <c r="O54" i="1"/>
  <c r="O65" i="1"/>
  <c r="O57" i="1"/>
  <c r="O55" i="1"/>
  <c r="R51" i="1"/>
  <c r="S51" i="1" s="1"/>
  <c r="R50" i="1"/>
  <c r="S50" i="1" s="1"/>
  <c r="R34" i="1"/>
  <c r="S34" i="1" s="1"/>
  <c r="R32" i="1"/>
  <c r="S32" i="1" s="1"/>
  <c r="O93" i="1"/>
  <c r="O92" i="1"/>
  <c r="O89" i="1"/>
  <c r="O87" i="1"/>
  <c r="O86" i="1"/>
  <c r="O85" i="1"/>
  <c r="O84" i="1"/>
  <c r="O83" i="1"/>
  <c r="O81" i="1"/>
  <c r="O79" i="1"/>
  <c r="O75" i="1"/>
  <c r="O71" i="1"/>
  <c r="O67" i="1"/>
  <c r="O63" i="1"/>
  <c r="O59" i="1"/>
  <c r="R16" i="1" l="1"/>
  <c r="S16" i="1" s="1"/>
  <c r="N18" i="1"/>
  <c r="M18" i="1"/>
  <c r="N17" i="1"/>
  <c r="M17" i="1"/>
  <c r="S23" i="1"/>
  <c r="Q14" i="7"/>
  <c r="R14" i="7" s="1"/>
  <c r="N14" i="7"/>
  <c r="S24" i="1"/>
  <c r="O15" i="1"/>
  <c r="M14" i="1"/>
  <c r="S22" i="1"/>
  <c r="S25" i="1"/>
  <c r="O18" i="1" l="1"/>
  <c r="R18" i="1"/>
  <c r="S18" i="1" s="1"/>
  <c r="O17" i="1"/>
  <c r="R17" i="1"/>
  <c r="S17" i="1" s="1"/>
  <c r="R14" i="1"/>
  <c r="S14" i="1" s="1"/>
  <c r="O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13" authorId="0" shapeId="0" xr:uid="{9A2BDF38-818A-41D6-86EE-0CD870A3052D}">
      <text>
        <r>
          <rPr>
            <b/>
            <sz val="8"/>
            <color indexed="81"/>
            <rFont val="Tahoma"/>
            <family val="2"/>
          </rPr>
          <t>Concentration: grams of analyte per litre of sample</t>
        </r>
      </text>
    </comment>
    <comment ref="P13" authorId="0" shapeId="0" xr:uid="{93E154EF-6443-45CE-BEC0-BE3652FD8E5D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R13" authorId="0" shapeId="0" xr:uid="{91DF2567-219A-4866-99C3-78C68F47AC49}">
      <text>
        <r>
          <rPr>
            <b/>
            <sz val="8"/>
            <color indexed="81"/>
            <rFont val="Tahoma"/>
            <family val="2"/>
          </rPr>
          <t>Concentration: grams of analyte per 100 grams of sample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O1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Concentration: grams of analyte per litre of sample</t>
        </r>
      </text>
    </comment>
    <comment ref="Q1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S13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Concentration: grams of analyte per 100 grams of sample</t>
        </r>
      </text>
    </comment>
  </commentList>
</comments>
</file>

<file path=xl/sharedStrings.xml><?xml version="1.0" encoding="utf-8"?>
<sst xmlns="http://schemas.openxmlformats.org/spreadsheetml/2006/main" count="201" uniqueCount="39">
  <si>
    <t>To zoom up or down, ensure the Standard tool bar is showing (View &gt; Toolbars) &amp; select a value from the Zoom drop-down list.</t>
  </si>
  <si>
    <t>Sample details</t>
  </si>
  <si>
    <t>Blank absorbance values</t>
  </si>
  <si>
    <t>Results</t>
  </si>
  <si>
    <t>is</t>
  </si>
  <si>
    <t>Sample identifier</t>
  </si>
  <si>
    <t>Sample volume 
(mL)</t>
  </si>
  <si>
    <t>Dilution 
(-fold)</t>
  </si>
  <si>
    <t>Analyte</t>
  </si>
  <si>
    <t>Analyte
(g/L)</t>
  </si>
  <si>
    <t>Sample
(g/L)</t>
  </si>
  <si>
    <t>Analyte (g/100g)</t>
  </si>
  <si>
    <t>D-Glucose</t>
  </si>
  <si>
    <t>D-Fructose</t>
  </si>
  <si>
    <t xml:space="preserve"> 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</si>
  <si>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</si>
  <si>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</si>
  <si>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</si>
  <si>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</si>
  <si>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If you have specific questions, please contact us directly:</t>
  </si>
  <si>
    <t>Technical Support:</t>
  </si>
  <si>
    <t>Megazyme Knowledge Base</t>
  </si>
  <si>
    <t>Customer Support and Sales Information:</t>
  </si>
  <si>
    <t>Customer Support</t>
  </si>
  <si>
    <t>Sample absorbance values</t>
  </si>
  <si>
    <t>Change in absorbance</t>
  </si>
  <si>
    <r>
      <t>Welcome to Megazyme</t>
    </r>
    <r>
      <rPr>
        <sz val="12"/>
        <rFont val="Source Sans Pro"/>
        <family val="2"/>
      </rPr>
      <t xml:space="preserve"> </t>
    </r>
  </si>
  <si>
    <r>
      <t xml:space="preserve">To further support you, our valued customer, we have developed the Megazyme </t>
    </r>
    <r>
      <rPr>
        <b/>
        <sz val="11"/>
        <color rgb="FF006747"/>
        <rFont val="Source Sans Pro"/>
        <family val="2"/>
      </rPr>
      <t>Mega-Calc</t>
    </r>
    <r>
      <rPr>
        <vertAlign val="superscript"/>
        <sz val="11"/>
        <rFont val="Source Sans Pro"/>
        <family val="2"/>
      </rPr>
      <t>TM</t>
    </r>
    <r>
      <rPr>
        <sz val="11"/>
        <rFont val="Source Sans Pro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</si>
  <si>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Source Sans Pro"/>
        <family val="2"/>
      </rPr>
      <t>TM</t>
    </r>
  </si>
  <si>
    <r>
      <t xml:space="preserve">On the </t>
    </r>
    <r>
      <rPr>
        <b/>
        <sz val="11"/>
        <color rgb="FF006747"/>
        <rFont val="Source Sans Pro"/>
        <family val="2"/>
      </rPr>
      <t>Mega-Calc</t>
    </r>
    <r>
      <rPr>
        <vertAlign val="superscript"/>
        <sz val="11"/>
        <rFont val="Source Sans Pro"/>
        <family val="2"/>
      </rPr>
      <t>TM</t>
    </r>
    <r>
      <rPr>
        <sz val="11"/>
        <rFont val="Source Sans Pro"/>
        <family val="2"/>
      </rPr>
      <t xml:space="preserve"> page, fill in the orange boxes and it will provide automatic results in the white boxes.</t>
    </r>
  </si>
  <si>
    <r>
      <t>A</t>
    </r>
    <r>
      <rPr>
        <vertAlign val="subscript"/>
        <sz val="12"/>
        <rFont val="Source Sans Pro"/>
        <family val="2"/>
      </rPr>
      <t>1</t>
    </r>
  </si>
  <si>
    <r>
      <t>A</t>
    </r>
    <r>
      <rPr>
        <vertAlign val="subscript"/>
        <sz val="12"/>
        <rFont val="Source Sans Pro"/>
        <family val="2"/>
      </rPr>
      <t>2</t>
    </r>
  </si>
  <si>
    <r>
      <t>A</t>
    </r>
    <r>
      <rPr>
        <vertAlign val="subscript"/>
        <sz val="12"/>
        <rFont val="Source Sans Pro"/>
        <family val="2"/>
      </rPr>
      <t>3</t>
    </r>
  </si>
  <si>
    <t>K-FGLQR 04/24</t>
  </si>
  <si>
    <r>
      <t>Concentration (g</t>
    </r>
    <r>
      <rPr>
        <vertAlign val="subscript"/>
        <sz val="9"/>
        <rFont val="Source Sans Pro"/>
        <family val="2"/>
      </rPr>
      <t>analyte</t>
    </r>
    <r>
      <rPr>
        <sz val="9"/>
        <rFont val="Source Sans Pro"/>
        <family val="2"/>
      </rPr>
      <t>/L</t>
    </r>
    <r>
      <rPr>
        <vertAlign val="subscript"/>
        <sz val="9"/>
        <rFont val="Source Sans Pro"/>
        <family val="2"/>
      </rPr>
      <t>sample</t>
    </r>
    <r>
      <rPr>
        <sz val="9"/>
        <rFont val="Source Sans Pro"/>
        <family val="2"/>
      </rPr>
      <t>)</t>
    </r>
  </si>
  <si>
    <r>
      <t>Concentration (g</t>
    </r>
    <r>
      <rPr>
        <b/>
        <vertAlign val="subscript"/>
        <sz val="10"/>
        <rFont val="Source Sans Pro"/>
        <family val="2"/>
      </rPr>
      <t>analyte</t>
    </r>
    <r>
      <rPr>
        <b/>
        <sz val="10"/>
        <rFont val="Source Sans Pro"/>
        <family val="2"/>
      </rPr>
      <t xml:space="preserve">/ </t>
    </r>
    <r>
      <rPr>
        <sz val="9"/>
        <rFont val="Source Sans Pro"/>
        <family val="2"/>
      </rPr>
      <t>100g</t>
    </r>
    <r>
      <rPr>
        <b/>
        <vertAlign val="subscript"/>
        <sz val="10"/>
        <rFont val="Source Sans Pro"/>
        <family val="2"/>
      </rPr>
      <t>sample</t>
    </r>
    <r>
      <rPr>
        <b/>
        <sz val="10"/>
        <rFont val="Source Sans Pro"/>
        <family val="2"/>
      </rPr>
      <t>)</t>
    </r>
  </si>
  <si>
    <t>D-Fruc + D-Gluc</t>
  </si>
  <si>
    <r>
      <t xml:space="preserve">   </t>
    </r>
    <r>
      <rPr>
        <b/>
        <sz val="10"/>
        <rFont val="Symbol"/>
        <family val="1"/>
        <charset val="2"/>
      </rPr>
      <t>D</t>
    </r>
    <r>
      <rPr>
        <b/>
        <sz val="10"/>
        <rFont val="Source Sans Pro"/>
        <family val="2"/>
      </rPr>
      <t>Abs Analyte</t>
    </r>
  </si>
  <si>
    <t xml:space="preserve">The MegaCalc and its embodied calculations are, to Neogen®’s knowledge, correct.  However, your data and inputs, the method of collection, and conditions of use are outside the control of Neogen; thus, the accuracy of your results may vary.  No warranty, express or implied, is provided regarding the use of this tool.  
© 2024, Neogen Corporation.  All rights reserved.
Neogen, Megazyme, Liquid Ready, and MegaCalc are trademarks of Neogen Corporation.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</si>
</sst>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4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4"/>
      <name val="Gill Sans MT"/>
      <family val="2"/>
    </font>
    <font>
      <b/>
      <sz val="10"/>
      <name val="Symbol"/>
      <family val="1"/>
      <charset val="2"/>
    </font>
    <font>
      <b/>
      <sz val="12"/>
      <name val="Source Sans Pro"/>
      <family val="2"/>
    </font>
    <font>
      <sz val="12"/>
      <name val="Source Sans Pro"/>
      <family val="2"/>
    </font>
    <font>
      <sz val="11"/>
      <name val="Source Sans Pro"/>
      <family val="2"/>
    </font>
    <font>
      <b/>
      <sz val="11"/>
      <color rgb="FF006747"/>
      <name val="Source Sans Pro"/>
      <family val="2"/>
    </font>
    <font>
      <vertAlign val="superscript"/>
      <sz val="11"/>
      <name val="Source Sans Pro"/>
      <family val="2"/>
    </font>
    <font>
      <b/>
      <sz val="10"/>
      <name val="Source Sans Pro"/>
      <family val="2"/>
    </font>
    <font>
      <u/>
      <sz val="10"/>
      <color indexed="12"/>
      <name val="Source Sans Pro"/>
      <family val="2"/>
    </font>
    <font>
      <sz val="10"/>
      <name val="Source Sans Pro"/>
      <family val="2"/>
    </font>
    <font>
      <vertAlign val="superscript"/>
      <sz val="12"/>
      <name val="Source Sans Pro"/>
      <family val="2"/>
    </font>
    <font>
      <vertAlign val="subscript"/>
      <sz val="12"/>
      <name val="Source Sans Pro"/>
      <family val="2"/>
    </font>
    <font>
      <b/>
      <sz val="11"/>
      <name val="Source Sans Pro"/>
      <family val="2"/>
    </font>
    <font>
      <u/>
      <sz val="11"/>
      <color indexed="12"/>
      <name val="Source Sans Pro"/>
      <family val="2"/>
    </font>
    <font>
      <sz val="8"/>
      <name val="Source Sans Pro"/>
      <family val="2"/>
    </font>
    <font>
      <sz val="9"/>
      <name val="Source Sans Pro"/>
      <family val="2"/>
    </font>
    <font>
      <vertAlign val="subscript"/>
      <sz val="9"/>
      <name val="Source Sans Pro"/>
      <family val="2"/>
    </font>
    <font>
      <b/>
      <vertAlign val="subscript"/>
      <sz val="10"/>
      <name val="Source Sans Pro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67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top"/>
    </xf>
    <xf numFmtId="0" fontId="4" fillId="2" borderId="0" xfId="1" applyFill="1" applyAlignment="1" applyProtection="1">
      <alignment horizontal="right" vertical="top" wrapText="1"/>
    </xf>
    <xf numFmtId="0" fontId="1" fillId="5" borderId="0" xfId="0" applyFont="1" applyFill="1"/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left" vertical="top" wrapText="1"/>
    </xf>
    <xf numFmtId="0" fontId="8" fillId="2" borderId="0" xfId="0" applyFont="1" applyFill="1"/>
    <xf numFmtId="0" fontId="13" fillId="2" borderId="0" xfId="0" quotePrefix="1" applyFont="1" applyFill="1" applyAlignment="1">
      <alignment horizontal="center" vertical="top" wrapText="1"/>
    </xf>
    <xf numFmtId="0" fontId="14" fillId="2" borderId="0" xfId="1" applyFont="1" applyFill="1" applyAlignment="1" applyProtection="1">
      <alignment horizontal="right" vertical="top" wrapText="1"/>
    </xf>
    <xf numFmtId="0" fontId="15" fillId="2" borderId="0" xfId="0" applyFont="1" applyFill="1"/>
    <xf numFmtId="0" fontId="15" fillId="5" borderId="0" xfId="0" applyFont="1" applyFill="1"/>
    <xf numFmtId="164" fontId="15" fillId="2" borderId="0" xfId="0" applyNumberFormat="1" applyFont="1" applyFill="1" applyAlignment="1">
      <alignment horizontal="left"/>
    </xf>
    <xf numFmtId="0" fontId="10" fillId="2" borderId="0" xfId="0" applyFont="1" applyFill="1"/>
    <xf numFmtId="0" fontId="15" fillId="2" borderId="0" xfId="0" applyFont="1" applyFill="1" applyAlignment="1">
      <alignment horizontal="left"/>
    </xf>
    <xf numFmtId="164" fontId="13" fillId="2" borderId="0" xfId="0" applyNumberFormat="1" applyFont="1" applyFill="1" applyAlignment="1">
      <alignment horizontal="left"/>
    </xf>
    <xf numFmtId="164" fontId="15" fillId="3" borderId="3" xfId="0" applyNumberFormat="1" applyFont="1" applyFill="1" applyBorder="1"/>
    <xf numFmtId="164" fontId="15" fillId="3" borderId="4" xfId="0" applyNumberFormat="1" applyFont="1" applyFill="1" applyBorder="1"/>
    <xf numFmtId="164" fontId="15" fillId="3" borderId="5" xfId="0" applyNumberFormat="1" applyFont="1" applyFill="1" applyBorder="1"/>
    <xf numFmtId="0" fontId="15" fillId="0" borderId="0" xfId="0" applyFont="1"/>
    <xf numFmtId="0" fontId="13" fillId="2" borderId="0" xfId="0" applyFont="1" applyFill="1"/>
    <xf numFmtId="0" fontId="8" fillId="2" borderId="2" xfId="0" applyFont="1" applyFill="1" applyBorder="1" applyAlignment="1">
      <alignment horizontal="center" vertical="top" wrapText="1"/>
    </xf>
    <xf numFmtId="164" fontId="15" fillId="3" borderId="2" xfId="0" applyNumberFormat="1" applyFont="1" applyFill="1" applyBorder="1"/>
    <xf numFmtId="16" fontId="15" fillId="2" borderId="0" xfId="0" applyNumberFormat="1" applyFont="1" applyFill="1"/>
    <xf numFmtId="0" fontId="13" fillId="2" borderId="0" xfId="0" applyFont="1" applyFill="1" applyAlignment="1">
      <alignment horizontal="left" vertical="top" wrapText="1"/>
    </xf>
    <xf numFmtId="0" fontId="13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5" fillId="3" borderId="6" xfId="0" applyFont="1" applyFill="1" applyBorder="1"/>
    <xf numFmtId="164" fontId="15" fillId="3" borderId="6" xfId="0" applyNumberFormat="1" applyFont="1" applyFill="1" applyBorder="1"/>
    <xf numFmtId="2" fontId="15" fillId="3" borderId="6" xfId="0" applyNumberFormat="1" applyFont="1" applyFill="1" applyBorder="1"/>
    <xf numFmtId="0" fontId="15" fillId="2" borderId="6" xfId="0" applyFont="1" applyFill="1" applyBorder="1"/>
    <xf numFmtId="164" fontId="15" fillId="2" borderId="6" xfId="0" applyNumberFormat="1" applyFont="1" applyFill="1" applyBorder="1"/>
    <xf numFmtId="165" fontId="15" fillId="3" borderId="6" xfId="0" applyNumberFormat="1" applyFont="1" applyFill="1" applyBorder="1"/>
    <xf numFmtId="165" fontId="15" fillId="2" borderId="6" xfId="0" applyNumberFormat="1" applyFont="1" applyFill="1" applyBorder="1"/>
    <xf numFmtId="0" fontId="15" fillId="2" borderId="7" xfId="0" applyFont="1" applyFill="1" applyBorder="1"/>
    <xf numFmtId="164" fontId="15" fillId="2" borderId="7" xfId="0" applyNumberFormat="1" applyFont="1" applyFill="1" applyBorder="1"/>
    <xf numFmtId="165" fontId="15" fillId="2" borderId="7" xfId="0" applyNumberFormat="1" applyFont="1" applyFill="1" applyBorder="1"/>
    <xf numFmtId="164" fontId="15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left"/>
    </xf>
    <xf numFmtId="164" fontId="10" fillId="2" borderId="0" xfId="0" applyNumberFormat="1" applyFont="1" applyFill="1" applyAlignment="1">
      <alignment horizontal="right"/>
    </xf>
    <xf numFmtId="0" fontId="18" fillId="2" borderId="0" xfId="0" applyFont="1" applyFill="1"/>
    <xf numFmtId="0" fontId="10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19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18" fillId="0" borderId="0" xfId="0" applyFont="1"/>
    <xf numFmtId="0" fontId="19" fillId="2" borderId="0" xfId="1" applyFont="1" applyFill="1" applyAlignment="1" applyProtection="1">
      <alignment wrapText="1"/>
    </xf>
    <xf numFmtId="0" fontId="15" fillId="2" borderId="0" xfId="0" applyFont="1" applyFill="1" applyAlignment="1">
      <alignment horizontal="center"/>
    </xf>
    <xf numFmtId="164" fontId="15" fillId="2" borderId="0" xfId="0" applyNumberFormat="1" applyFont="1" applyFill="1"/>
    <xf numFmtId="164" fontId="15" fillId="3" borderId="2" xfId="0" applyNumberFormat="1" applyFont="1" applyFill="1" applyBorder="1" applyProtection="1">
      <protection locked="0"/>
    </xf>
    <xf numFmtId="164" fontId="15" fillId="2" borderId="2" xfId="0" applyNumberFormat="1" applyFont="1" applyFill="1" applyBorder="1" applyAlignment="1">
      <alignment horizontal="right"/>
    </xf>
    <xf numFmtId="0" fontId="13" fillId="2" borderId="2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left" vertical="top" wrapText="1"/>
    </xf>
    <xf numFmtId="0" fontId="15" fillId="2" borderId="8" xfId="0" applyFont="1" applyFill="1" applyBorder="1"/>
    <xf numFmtId="0" fontId="15" fillId="3" borderId="6" xfId="0" applyFont="1" applyFill="1" applyBorder="1" applyProtection="1">
      <protection locked="0"/>
    </xf>
    <xf numFmtId="164" fontId="15" fillId="3" borderId="6" xfId="0" applyNumberFormat="1" applyFont="1" applyFill="1" applyBorder="1" applyProtection="1">
      <protection locked="0"/>
    </xf>
    <xf numFmtId="2" fontId="15" fillId="3" borderId="6" xfId="0" applyNumberFormat="1" applyFont="1" applyFill="1" applyBorder="1" applyProtection="1">
      <protection locked="0"/>
    </xf>
    <xf numFmtId="0" fontId="15" fillId="2" borderId="1" xfId="0" applyFont="1" applyFill="1" applyBorder="1"/>
    <xf numFmtId="0" fontId="15" fillId="4" borderId="6" xfId="0" applyFont="1" applyFill="1" applyBorder="1"/>
    <xf numFmtId="165" fontId="15" fillId="3" borderId="6" xfId="0" applyNumberFormat="1" applyFont="1" applyFill="1" applyBorder="1" applyProtection="1">
      <protection locked="0"/>
    </xf>
    <xf numFmtId="0" fontId="15" fillId="2" borderId="2" xfId="0" applyFont="1" applyFill="1" applyBorder="1"/>
    <xf numFmtId="0" fontId="15" fillId="3" borderId="2" xfId="0" applyFont="1" applyFill="1" applyBorder="1" applyProtection="1">
      <protection locked="0"/>
    </xf>
    <xf numFmtId="2" fontId="15" fillId="3" borderId="2" xfId="0" applyNumberFormat="1" applyFont="1" applyFill="1" applyBorder="1" applyProtection="1">
      <protection locked="0"/>
    </xf>
    <xf numFmtId="164" fontId="15" fillId="2" borderId="2" xfId="0" applyNumberFormat="1" applyFont="1" applyFill="1" applyBorder="1"/>
    <xf numFmtId="165" fontId="15" fillId="2" borderId="2" xfId="0" applyNumberFormat="1" applyFont="1" applyFill="1" applyBorder="1"/>
    <xf numFmtId="165" fontId="15" fillId="3" borderId="2" xfId="0" applyNumberFormat="1" applyFont="1" applyFill="1" applyBorder="1" applyProtection="1">
      <protection locked="0"/>
    </xf>
    <xf numFmtId="0" fontId="15" fillId="4" borderId="2" xfId="0" applyFont="1" applyFill="1" applyBorder="1"/>
    <xf numFmtId="0" fontId="15" fillId="2" borderId="0" xfId="0" applyFont="1" applyFill="1" applyProtection="1">
      <protection locked="0"/>
    </xf>
    <xf numFmtId="164" fontId="15" fillId="2" borderId="0" xfId="0" applyNumberFormat="1" applyFont="1" applyFill="1" applyProtection="1">
      <protection locked="0"/>
    </xf>
    <xf numFmtId="0" fontId="13" fillId="2" borderId="1" xfId="0" applyFont="1" applyFill="1" applyBorder="1" applyAlignment="1">
      <alignment horizontal="center"/>
    </xf>
    <xf numFmtId="0" fontId="15" fillId="2" borderId="9" xfId="0" applyFont="1" applyFill="1" applyBorder="1"/>
    <xf numFmtId="164" fontId="15" fillId="4" borderId="7" xfId="0" applyNumberFormat="1" applyFont="1" applyFill="1" applyBorder="1"/>
    <xf numFmtId="0" fontId="15" fillId="4" borderId="7" xfId="0" applyFont="1" applyFill="1" applyBorder="1"/>
    <xf numFmtId="0" fontId="4" fillId="2" borderId="0" xfId="1" applyFill="1" applyAlignment="1" applyProtection="1"/>
    <xf numFmtId="0" fontId="10" fillId="2" borderId="0" xfId="0" applyFont="1" applyFill="1" applyAlignment="1">
      <alignment vertical="top" wrapText="1"/>
    </xf>
    <xf numFmtId="0" fontId="10" fillId="0" borderId="0" xfId="0" applyFont="1"/>
    <xf numFmtId="0" fontId="10" fillId="2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0" fillId="2" borderId="0" xfId="0" applyFont="1" applyFill="1" applyAlignment="1">
      <alignment horizontal="center" wrapText="1"/>
    </xf>
    <xf numFmtId="0" fontId="20" fillId="2" borderId="0" xfId="0" applyFont="1" applyFill="1" applyAlignment="1">
      <alignment horizontal="center"/>
    </xf>
    <xf numFmtId="164" fontId="15" fillId="3" borderId="3" xfId="0" applyNumberFormat="1" applyFont="1" applyFill="1" applyBorder="1" applyAlignment="1" applyProtection="1">
      <alignment horizontal="left"/>
      <protection locked="0"/>
    </xf>
    <xf numFmtId="164" fontId="15" fillId="3" borderId="4" xfId="0" applyNumberFormat="1" applyFont="1" applyFill="1" applyBorder="1" applyAlignment="1" applyProtection="1">
      <alignment horizontal="left"/>
      <protection locked="0"/>
    </xf>
    <xf numFmtId="164" fontId="15" fillId="3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hyperlink" Target="#'MegaCalc (Sequential)'!A1"/><Relationship Id="rId6" Type="http://schemas.openxmlformats.org/officeDocument/2006/relationships/hyperlink" Target="https://www.megazyme.com/d-fructose-d-glucose-assay-kit-liquid-ready-k-fglqr" TargetMode="External"/><Relationship Id="rId5" Type="http://schemas.openxmlformats.org/officeDocument/2006/relationships/image" Target="../media/image1.jpg"/><Relationship Id="rId4" Type="http://schemas.openxmlformats.org/officeDocument/2006/relationships/hyperlink" Target="#'MegaCalc (Total)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egaCalc (Total)'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5" Type="http://schemas.openxmlformats.org/officeDocument/2006/relationships/hyperlink" Target="https://www.megazyme.com/d-fructose-d-glucose-assay-kit-liquid-ready-k-fglqr" TargetMode="External"/><Relationship Id="rId4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MegaCalc (Sequential)'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5" Type="http://schemas.openxmlformats.org/officeDocument/2006/relationships/hyperlink" Target="https://www.megazyme.com/d-fructose-d-glucose-assay-kit-liquid-ready-k-fglqr" TargetMode="External"/><Relationship Id="rId4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11</xdr:row>
      <xdr:rowOff>104775</xdr:rowOff>
    </xdr:from>
    <xdr:to>
      <xdr:col>6</xdr:col>
      <xdr:colOff>114300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5A19AA9E-A322-4032-82B1-FE51578B6424}"/>
            </a:ext>
          </a:extLst>
        </xdr:cNvPr>
        <xdr:cNvSpPr>
          <a:spLocks noChangeArrowheads="1"/>
        </xdr:cNvSpPr>
      </xdr:nvSpPr>
      <xdr:spPr bwMode="auto">
        <a:xfrm>
          <a:off x="600075" y="3838575"/>
          <a:ext cx="27813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1. Enter sample details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7</xdr:col>
      <xdr:colOff>352425</xdr:colOff>
      <xdr:row>15</xdr:row>
      <xdr:rowOff>238125</xdr:rowOff>
    </xdr:from>
    <xdr:to>
      <xdr:col>14</xdr:col>
      <xdr:colOff>171450</xdr:colOff>
      <xdr:row>17</xdr:row>
      <xdr:rowOff>114300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6F8233DC-C4D1-4AED-B64F-3D6E52ADCF33}"/>
            </a:ext>
          </a:extLst>
        </xdr:cNvPr>
        <xdr:cNvSpPr>
          <a:spLocks noChangeArrowheads="1"/>
        </xdr:cNvSpPr>
      </xdr:nvSpPr>
      <xdr:spPr bwMode="auto">
        <a:xfrm>
          <a:off x="4171950" y="5238750"/>
          <a:ext cx="38385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3. Insert absorbance values for the samples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2</xdr:col>
      <xdr:colOff>15240</xdr:colOff>
      <xdr:row>8</xdr:row>
      <xdr:rowOff>87629</xdr:rowOff>
    </xdr:from>
    <xdr:to>
      <xdr:col>3</xdr:col>
      <xdr:colOff>895350</xdr:colOff>
      <xdr:row>8</xdr:row>
      <xdr:rowOff>295274</xdr:rowOff>
    </xdr:to>
    <xdr:sp macro="" textlink="">
      <xdr:nvSpPr>
        <xdr:cNvPr id="6187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119768-9329-40CE-BC70-FFA9F21AA925}"/>
            </a:ext>
          </a:extLst>
        </xdr:cNvPr>
        <xdr:cNvSpPr txBox="1">
          <a:spLocks noChangeArrowheads="1"/>
        </xdr:cNvSpPr>
      </xdr:nvSpPr>
      <xdr:spPr bwMode="auto">
        <a:xfrm>
          <a:off x="243840" y="2678429"/>
          <a:ext cx="1813560" cy="207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 (Sequential)</a:t>
          </a:r>
          <a:endParaRPr lang="en-GB"/>
        </a:p>
      </xdr:txBody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438150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03DF4F-2444-4E4F-99B1-70A16452DDEB}"/>
            </a:ext>
          </a:extLst>
        </xdr:cNvPr>
        <xdr:cNvSpPr txBox="1">
          <a:spLocks noChangeArrowheads="1"/>
        </xdr:cNvSpPr>
      </xdr:nvSpPr>
      <xdr:spPr bwMode="auto">
        <a:xfrm>
          <a:off x="276225" y="12020550"/>
          <a:ext cx="13049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7</xdr:col>
      <xdr:colOff>352425</xdr:colOff>
      <xdr:row>11</xdr:row>
      <xdr:rowOff>180975</xdr:rowOff>
    </xdr:from>
    <xdr:to>
      <xdr:col>14</xdr:col>
      <xdr:colOff>314325</xdr:colOff>
      <xdr:row>14</xdr:row>
      <xdr:rowOff>57150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9BC93151-6776-4AAE-B024-3870575DAAC4}"/>
            </a:ext>
          </a:extLst>
        </xdr:cNvPr>
        <xdr:cNvSpPr>
          <a:spLocks noChangeArrowheads="1"/>
        </xdr:cNvSpPr>
      </xdr:nvSpPr>
      <xdr:spPr bwMode="auto">
        <a:xfrm>
          <a:off x="4171950" y="3876675"/>
          <a:ext cx="3981450" cy="838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2. Insert absorbance values for the blank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If duplicate blanks have been run, insert both sets of data and the program will automatically use the average values. If a single set of values are input, these will be used.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2</xdr:col>
      <xdr:colOff>87630</xdr:colOff>
      <xdr:row>25</xdr:row>
      <xdr:rowOff>167640</xdr:rowOff>
    </xdr:from>
    <xdr:to>
      <xdr:col>7</xdr:col>
      <xdr:colOff>466725</xdr:colOff>
      <xdr:row>32</xdr:row>
      <xdr:rowOff>47625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5F446AE3-08F9-45BD-85A5-29D63BF844D3}"/>
            </a:ext>
          </a:extLst>
        </xdr:cNvPr>
        <xdr:cNvSpPr>
          <a:spLocks noChangeArrowheads="1"/>
        </xdr:cNvSpPr>
      </xdr:nvSpPr>
      <xdr:spPr bwMode="auto">
        <a:xfrm>
          <a:off x="316230" y="7406640"/>
          <a:ext cx="3970020" cy="12134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4. Extinction coefficient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The calculations are set for readings at 340 nm [extinction coefficient for NADH of 6.3 (1 x mol</a:t>
          </a:r>
          <a:r>
            <a:rPr lang="en-GB" sz="1100" b="0" i="0" u="none" strike="noStrike" baseline="3000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x cm</a:t>
          </a:r>
          <a:r>
            <a:rPr lang="en-GB" sz="1100" b="0" i="0" u="none" strike="noStrike" baseline="3000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)].  For absorbance readings at 365 nm (Hg lamp; ext. coeff. 3.4) multiply the calculated values by 1.8529. For absorbance readings at 334 nm (Hg lamp; ext. coeff. 6.18) multiply the calculated values by 1.0194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.   </a:t>
          </a:r>
          <a:endParaRPr lang="en-GB"/>
        </a:p>
      </xdr:txBody>
    </xdr:sp>
    <xdr:clientData/>
  </xdr:twoCellAnchor>
  <xdr:twoCellAnchor>
    <xdr:from>
      <xdr:col>8</xdr:col>
      <xdr:colOff>542925</xdr:colOff>
      <xdr:row>31</xdr:row>
      <xdr:rowOff>9525</xdr:rowOff>
    </xdr:from>
    <xdr:to>
      <xdr:col>14</xdr:col>
      <xdr:colOff>304800</xdr:colOff>
      <xdr:row>34</xdr:row>
      <xdr:rowOff>57150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0450083E-D327-4DD0-AD66-DFA4152E3D3C}"/>
            </a:ext>
          </a:extLst>
        </xdr:cNvPr>
        <xdr:cNvSpPr>
          <a:spLocks noChangeArrowheads="1"/>
        </xdr:cNvSpPr>
      </xdr:nvSpPr>
      <xdr:spPr bwMode="auto">
        <a:xfrm>
          <a:off x="5105400" y="8391525"/>
          <a:ext cx="303847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5.  Sample dilution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If samples are diluted before assay, enter the dilution (e.g. 10 for 10-fold).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13</xdr:col>
      <xdr:colOff>512445</xdr:colOff>
      <xdr:row>6</xdr:row>
      <xdr:rowOff>493395</xdr:rowOff>
    </xdr:from>
    <xdr:to>
      <xdr:col>15</xdr:col>
      <xdr:colOff>30480</xdr:colOff>
      <xdr:row>7</xdr:row>
      <xdr:rowOff>171450</xdr:rowOff>
    </xdr:to>
    <xdr:sp macro="" textlink="">
      <xdr:nvSpPr>
        <xdr:cNvPr id="6213" name="Text Box 6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D7BD74-02EF-4C8A-8D3F-C71E084CD61E}"/>
            </a:ext>
          </a:extLst>
        </xdr:cNvPr>
        <xdr:cNvSpPr txBox="1">
          <a:spLocks noChangeArrowheads="1"/>
        </xdr:cNvSpPr>
      </xdr:nvSpPr>
      <xdr:spPr bwMode="auto">
        <a:xfrm>
          <a:off x="7646670" y="1845945"/>
          <a:ext cx="756285" cy="220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r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3</xdr:col>
      <xdr:colOff>904875</xdr:colOff>
      <xdr:row>8</xdr:row>
      <xdr:rowOff>85725</xdr:rowOff>
    </xdr:from>
    <xdr:to>
      <xdr:col>6</xdr:col>
      <xdr:colOff>523875</xdr:colOff>
      <xdr:row>8</xdr:row>
      <xdr:rowOff>293370</xdr:rowOff>
    </xdr:to>
    <xdr:sp macro="" textlink="">
      <xdr:nvSpPr>
        <xdr:cNvPr id="3" name="Text Box 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C0A620-12A8-485C-A3BD-14BDA3A3DE5C}"/>
            </a:ext>
          </a:extLst>
        </xdr:cNvPr>
        <xdr:cNvSpPr txBox="1">
          <a:spLocks noChangeArrowheads="1"/>
        </xdr:cNvSpPr>
      </xdr:nvSpPr>
      <xdr:spPr bwMode="auto">
        <a:xfrm>
          <a:off x="2066925" y="2676525"/>
          <a:ext cx="1809750" cy="207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 (Total)</a:t>
          </a:r>
          <a:endParaRPr lang="en-GB"/>
        </a:p>
      </xdr:txBody>
    </xdr:sp>
    <xdr:clientData fPrintsWithSheet="0"/>
  </xdr:twoCellAnchor>
  <xdr:twoCellAnchor>
    <xdr:from>
      <xdr:col>12</xdr:col>
      <xdr:colOff>139065</xdr:colOff>
      <xdr:row>6</xdr:row>
      <xdr:rowOff>53340</xdr:rowOff>
    </xdr:from>
    <xdr:to>
      <xdr:col>15</xdr:col>
      <xdr:colOff>49530</xdr:colOff>
      <xdr:row>6</xdr:row>
      <xdr:rowOff>268605</xdr:rowOff>
    </xdr:to>
    <xdr:sp macro="" textlink="">
      <xdr:nvSpPr>
        <xdr:cNvPr id="6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A8FEEC-0065-4657-80D8-A29F2453F384}"/>
            </a:ext>
          </a:extLst>
        </xdr:cNvPr>
        <xdr:cNvSpPr txBox="1">
          <a:spLocks noChangeArrowheads="1"/>
        </xdr:cNvSpPr>
      </xdr:nvSpPr>
      <xdr:spPr bwMode="auto">
        <a:xfrm>
          <a:off x="6663690" y="1405890"/>
          <a:ext cx="1758315" cy="21526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r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 (Sequential)</a:t>
          </a:r>
          <a:endParaRPr lang="en-GB"/>
        </a:p>
      </xdr:txBody>
    </xdr:sp>
    <xdr:clientData fPrintsWithSheet="0"/>
  </xdr:twoCellAnchor>
  <xdr:twoCellAnchor>
    <xdr:from>
      <xdr:col>12</xdr:col>
      <xdr:colOff>502920</xdr:colOff>
      <xdr:row>6</xdr:row>
      <xdr:rowOff>286702</xdr:rowOff>
    </xdr:from>
    <xdr:to>
      <xdr:col>15</xdr:col>
      <xdr:colOff>49530</xdr:colOff>
      <xdr:row>6</xdr:row>
      <xdr:rowOff>477202</xdr:rowOff>
    </xdr:to>
    <xdr:sp macro="" textlink="">
      <xdr:nvSpPr>
        <xdr:cNvPr id="8" name="Text Box 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AB52C8-60E2-43A8-B292-9FB1E89EE9FC}"/>
            </a:ext>
          </a:extLst>
        </xdr:cNvPr>
        <xdr:cNvSpPr txBox="1">
          <a:spLocks noChangeArrowheads="1"/>
        </xdr:cNvSpPr>
      </xdr:nvSpPr>
      <xdr:spPr bwMode="auto">
        <a:xfrm>
          <a:off x="7027545" y="1639252"/>
          <a:ext cx="139446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r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 (Total)</a:t>
          </a:r>
          <a:endParaRPr lang="en-GB"/>
        </a:p>
      </xdr:txBody>
    </xdr:sp>
    <xdr:clientData fPrintsWithSheet="0"/>
  </xdr:twoCellAnchor>
  <xdr:twoCellAnchor>
    <xdr:from>
      <xdr:col>8</xdr:col>
      <xdr:colOff>333375</xdr:colOff>
      <xdr:row>21</xdr:row>
      <xdr:rowOff>133350</xdr:rowOff>
    </xdr:from>
    <xdr:to>
      <xdr:col>12</xdr:col>
      <xdr:colOff>100013</xdr:colOff>
      <xdr:row>31</xdr:row>
      <xdr:rowOff>9525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44479CDD-2627-48F2-8E04-2917A2B7B44A}"/>
            </a:ext>
          </a:extLst>
        </xdr:cNvPr>
        <xdr:cNvCxnSpPr>
          <a:stCxn id="6209" idx="0"/>
        </xdr:cNvCxnSpPr>
      </xdr:nvCxnSpPr>
      <xdr:spPr bwMode="auto">
        <a:xfrm flipH="1" flipV="1">
          <a:off x="4895850" y="6610350"/>
          <a:ext cx="1728788" cy="178117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285750</xdr:colOff>
      <xdr:row>16</xdr:row>
      <xdr:rowOff>158115</xdr:rowOff>
    </xdr:from>
    <xdr:to>
      <xdr:col>7</xdr:col>
      <xdr:colOff>354330</xdr:colOff>
      <xdr:row>21</xdr:row>
      <xdr:rowOff>180975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2AD4C740-6344-4A06-86CE-53D2104B2E0B}"/>
            </a:ext>
          </a:extLst>
        </xdr:cNvPr>
        <xdr:cNvCxnSpPr>
          <a:stCxn id="6157" idx="1"/>
        </xdr:cNvCxnSpPr>
      </xdr:nvCxnSpPr>
      <xdr:spPr bwMode="auto">
        <a:xfrm flipH="1">
          <a:off x="3067050" y="5492115"/>
          <a:ext cx="1211580" cy="149923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428625</xdr:colOff>
      <xdr:row>12</xdr:row>
      <xdr:rowOff>409575</xdr:rowOff>
    </xdr:from>
    <xdr:to>
      <xdr:col>7</xdr:col>
      <xdr:colOff>352425</xdr:colOff>
      <xdr:row>16</xdr:row>
      <xdr:rowOff>123825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332497AC-879E-48C7-9DC2-CB45A8E6820D}"/>
            </a:ext>
          </a:extLst>
        </xdr:cNvPr>
        <xdr:cNvCxnSpPr>
          <a:stCxn id="6155" idx="1"/>
        </xdr:cNvCxnSpPr>
      </xdr:nvCxnSpPr>
      <xdr:spPr bwMode="auto">
        <a:xfrm flipH="1">
          <a:off x="3143250" y="4295775"/>
          <a:ext cx="1028700" cy="10287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870585</xdr:colOff>
      <xdr:row>12</xdr:row>
      <xdr:rowOff>243840</xdr:rowOff>
    </xdr:from>
    <xdr:to>
      <xdr:col>4</xdr:col>
      <xdr:colOff>400050</xdr:colOff>
      <xdr:row>13</xdr:row>
      <xdr:rowOff>85725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4624A44B-9CDC-48F0-B61D-B513301CC05C}"/>
            </a:ext>
          </a:extLst>
        </xdr:cNvPr>
        <xdr:cNvCxnSpPr>
          <a:stCxn id="6152" idx="2"/>
        </xdr:cNvCxnSpPr>
      </xdr:nvCxnSpPr>
      <xdr:spPr bwMode="auto">
        <a:xfrm>
          <a:off x="2032635" y="4225290"/>
          <a:ext cx="577215" cy="43243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0</xdr:col>
      <xdr:colOff>117474</xdr:colOff>
      <xdr:row>0</xdr:row>
      <xdr:rowOff>82550</xdr:rowOff>
    </xdr:from>
    <xdr:to>
      <xdr:col>16</xdr:col>
      <xdr:colOff>1480</xdr:colOff>
      <xdr:row>5</xdr:row>
      <xdr:rowOff>160434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9AC059B-F5E5-DEA1-A376-353CF29F1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4" y="82550"/>
          <a:ext cx="8808931" cy="1258984"/>
        </a:xfrm>
        <a:prstGeom prst="rect">
          <a:avLst/>
        </a:prstGeom>
      </xdr:spPr>
    </xdr:pic>
    <xdr:clientData/>
  </xdr:twoCellAnchor>
  <xdr:twoCellAnchor>
    <xdr:from>
      <xdr:col>2</xdr:col>
      <xdr:colOff>533400</xdr:colOff>
      <xdr:row>4</xdr:row>
      <xdr:rowOff>47625</xdr:rowOff>
    </xdr:from>
    <xdr:to>
      <xdr:col>10</xdr:col>
      <xdr:colOff>596900</xdr:colOff>
      <xdr:row>5</xdr:row>
      <xdr:rowOff>95250</xdr:rowOff>
    </xdr:to>
    <xdr:sp macro="" textlink="">
      <xdr:nvSpPr>
        <xdr:cNvPr id="2" name="TextBox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C1B1587-0150-4F72-A233-F625908E9D9E}"/>
            </a:ext>
          </a:extLst>
        </xdr:cNvPr>
        <xdr:cNvSpPr txBox="1"/>
      </xdr:nvSpPr>
      <xdr:spPr>
        <a:xfrm>
          <a:off x="762000" y="1000125"/>
          <a:ext cx="50450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D-Fructose/D-Glucose</a:t>
          </a:r>
          <a:r>
            <a:rPr lang="en-IE" sz="1400" baseline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(Liquid Ready</a:t>
          </a:r>
          <a:r>
            <a:rPr lang="en-IE" sz="1400" baseline="300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TM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(K-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FGLQR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 </a:t>
          </a:r>
          <a:r>
            <a: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 Instructions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381000</xdr:colOff>
      <xdr:row>2</xdr:row>
      <xdr:rowOff>181536</xdr:rowOff>
    </xdr:from>
    <xdr:to>
      <xdr:col>17</xdr:col>
      <xdr:colOff>447675</xdr:colOff>
      <xdr:row>3</xdr:row>
      <xdr:rowOff>172011</xdr:rowOff>
    </xdr:to>
    <xdr:sp macro="" textlink="">
      <xdr:nvSpPr>
        <xdr:cNvPr id="2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3EC092-B996-4A6E-B360-AB39BA9FBF45}"/>
            </a:ext>
          </a:extLst>
        </xdr:cNvPr>
        <xdr:cNvSpPr txBox="1">
          <a:spLocks noChangeArrowheads="1"/>
        </xdr:cNvSpPr>
      </xdr:nvSpPr>
      <xdr:spPr bwMode="auto">
        <a:xfrm>
          <a:off x="7658100" y="1551231"/>
          <a:ext cx="750570" cy="1790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15</xdr:col>
      <xdr:colOff>381000</xdr:colOff>
      <xdr:row>3</xdr:row>
      <xdr:rowOff>181536</xdr:rowOff>
    </xdr:from>
    <xdr:to>
      <xdr:col>17</xdr:col>
      <xdr:colOff>447675</xdr:colOff>
      <xdr:row>5</xdr:row>
      <xdr:rowOff>10086</xdr:rowOff>
    </xdr:to>
    <xdr:sp macro="" textlink="">
      <xdr:nvSpPr>
        <xdr:cNvPr id="3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9FD4B8-7E9E-4896-98C9-501B1B9814A8}"/>
            </a:ext>
          </a:extLst>
        </xdr:cNvPr>
        <xdr:cNvSpPr txBox="1">
          <a:spLocks noChangeArrowheads="1"/>
        </xdr:cNvSpPr>
      </xdr:nvSpPr>
      <xdr:spPr bwMode="auto">
        <a:xfrm>
          <a:off x="7658100" y="1741731"/>
          <a:ext cx="750570" cy="232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2</xdr:col>
      <xdr:colOff>19050</xdr:colOff>
      <xdr:row>53</xdr:row>
      <xdr:rowOff>171450</xdr:rowOff>
    </xdr:from>
    <xdr:to>
      <xdr:col>4</xdr:col>
      <xdr:colOff>114300</xdr:colOff>
      <xdr:row>54</xdr:row>
      <xdr:rowOff>161925</xdr:rowOff>
    </xdr:to>
    <xdr:sp macro="" textlink="">
      <xdr:nvSpPr>
        <xdr:cNvPr id="4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805659-5449-45DC-AA8E-E878B7E1B3C3}"/>
            </a:ext>
          </a:extLst>
        </xdr:cNvPr>
        <xdr:cNvSpPr txBox="1">
          <a:spLocks noChangeArrowheads="1"/>
        </xdr:cNvSpPr>
      </xdr:nvSpPr>
      <xdr:spPr bwMode="auto">
        <a:xfrm>
          <a:off x="120015" y="21036915"/>
          <a:ext cx="1356360" cy="205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 editAs="oneCell">
    <xdr:from>
      <xdr:col>0</xdr:col>
      <xdr:colOff>47625</xdr:colOff>
      <xdr:row>0</xdr:row>
      <xdr:rowOff>85726</xdr:rowOff>
    </xdr:from>
    <xdr:to>
      <xdr:col>19</xdr:col>
      <xdr:colOff>9525</xdr:colOff>
      <xdr:row>1</xdr:row>
      <xdr:rowOff>1223744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5E18D20-4F2B-4AEF-94D4-CB0B48442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5726"/>
          <a:ext cx="8191500" cy="1233268"/>
        </a:xfrm>
        <a:prstGeom prst="rect">
          <a:avLst/>
        </a:prstGeom>
      </xdr:spPr>
    </xdr:pic>
    <xdr:clientData/>
  </xdr:twoCellAnchor>
  <xdr:twoCellAnchor>
    <xdr:from>
      <xdr:col>3</xdr:col>
      <xdr:colOff>514350</xdr:colOff>
      <xdr:row>1</xdr:row>
      <xdr:rowOff>933450</xdr:rowOff>
    </xdr:from>
    <xdr:to>
      <xdr:col>11</xdr:col>
      <xdr:colOff>678297</xdr:colOff>
      <xdr:row>1</xdr:row>
      <xdr:rowOff>1104900</xdr:rowOff>
    </xdr:to>
    <xdr:sp macro="" textlink="">
      <xdr:nvSpPr>
        <xdr:cNvPr id="7" name="TextBox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4BDBE4-646D-4CA3-A906-8031941F7959}"/>
            </a:ext>
          </a:extLst>
        </xdr:cNvPr>
        <xdr:cNvSpPr txBox="1"/>
      </xdr:nvSpPr>
      <xdr:spPr>
        <a:xfrm>
          <a:off x="857250" y="1028700"/>
          <a:ext cx="4850247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D-Fructose/D-Glucose (Liquid Ready</a:t>
          </a:r>
          <a:r>
            <a:rPr lang="en-IE" sz="1400" baseline="300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TM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(K-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FGLQR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 </a:t>
          </a:r>
          <a:r>
            <a: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 Total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381000</xdr:colOff>
      <xdr:row>2</xdr:row>
      <xdr:rowOff>181536</xdr:rowOff>
    </xdr:from>
    <xdr:to>
      <xdr:col>18</xdr:col>
      <xdr:colOff>447675</xdr:colOff>
      <xdr:row>3</xdr:row>
      <xdr:rowOff>172011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78BF43-98A0-488D-953E-6335980C6FE1}"/>
            </a:ext>
          </a:extLst>
        </xdr:cNvPr>
        <xdr:cNvSpPr txBox="1">
          <a:spLocks noChangeArrowheads="1"/>
        </xdr:cNvSpPr>
      </xdr:nvSpPr>
      <xdr:spPr bwMode="auto">
        <a:xfrm>
          <a:off x="7485529" y="1548654"/>
          <a:ext cx="739028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16</xdr:col>
      <xdr:colOff>381000</xdr:colOff>
      <xdr:row>3</xdr:row>
      <xdr:rowOff>181536</xdr:rowOff>
    </xdr:from>
    <xdr:to>
      <xdr:col>18</xdr:col>
      <xdr:colOff>447675</xdr:colOff>
      <xdr:row>5</xdr:row>
      <xdr:rowOff>10086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FADC5F-3E9C-4454-9F0B-FA781A46909D}"/>
            </a:ext>
          </a:extLst>
        </xdr:cNvPr>
        <xdr:cNvSpPr txBox="1">
          <a:spLocks noChangeArrowheads="1"/>
        </xdr:cNvSpPr>
      </xdr:nvSpPr>
      <xdr:spPr bwMode="auto">
        <a:xfrm>
          <a:off x="7485529" y="1739154"/>
          <a:ext cx="739028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2</xdr:col>
      <xdr:colOff>19050</xdr:colOff>
      <xdr:row>93</xdr:row>
      <xdr:rowOff>171450</xdr:rowOff>
    </xdr:from>
    <xdr:to>
      <xdr:col>4</xdr:col>
      <xdr:colOff>114300</xdr:colOff>
      <xdr:row>94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CE09A2-BDDB-47CD-A602-34B371040AB2}"/>
            </a:ext>
          </a:extLst>
        </xdr:cNvPr>
        <xdr:cNvSpPr txBox="1">
          <a:spLocks noChangeArrowheads="1"/>
        </xdr:cNvSpPr>
      </xdr:nvSpPr>
      <xdr:spPr bwMode="auto">
        <a:xfrm>
          <a:off x="123825" y="19535775"/>
          <a:ext cx="13144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 editAs="oneCell">
    <xdr:from>
      <xdr:col>0</xdr:col>
      <xdr:colOff>57149</xdr:colOff>
      <xdr:row>0</xdr:row>
      <xdr:rowOff>85724</xdr:rowOff>
    </xdr:from>
    <xdr:to>
      <xdr:col>20</xdr:col>
      <xdr:colOff>9525</xdr:colOff>
      <xdr:row>2</xdr:row>
      <xdr:rowOff>12844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F10205-FE45-4BEA-B9CB-C695054F2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85724"/>
          <a:ext cx="8562976" cy="1289195"/>
        </a:xfrm>
        <a:prstGeom prst="rect">
          <a:avLst/>
        </a:prstGeom>
      </xdr:spPr>
    </xdr:pic>
    <xdr:clientData/>
  </xdr:twoCellAnchor>
  <xdr:twoCellAnchor>
    <xdr:from>
      <xdr:col>3</xdr:col>
      <xdr:colOff>542925</xdr:colOff>
      <xdr:row>1</xdr:row>
      <xdr:rowOff>1000124</xdr:rowOff>
    </xdr:from>
    <xdr:to>
      <xdr:col>12</xdr:col>
      <xdr:colOff>330201</xdr:colOff>
      <xdr:row>1</xdr:row>
      <xdr:rowOff>1165223</xdr:rowOff>
    </xdr:to>
    <xdr:sp macro="" textlink="">
      <xdr:nvSpPr>
        <xdr:cNvPr id="5" name="TextBox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6BB2749-571E-4A88-A738-177A5892B35F}"/>
            </a:ext>
          </a:extLst>
        </xdr:cNvPr>
        <xdr:cNvSpPr txBox="1"/>
      </xdr:nvSpPr>
      <xdr:spPr>
        <a:xfrm>
          <a:off x="885825" y="1095374"/>
          <a:ext cx="4854576" cy="165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D-Fructose/D-Glucose (Liquid Ready</a:t>
          </a:r>
          <a:r>
            <a:rPr lang="en-IE" sz="1400" baseline="300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TM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(K-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FGLQR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 </a:t>
          </a:r>
          <a:r>
            <a: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 Sequential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emea@neogen.com" TargetMode="External"/><Relationship Id="rId2" Type="http://schemas.openxmlformats.org/officeDocument/2006/relationships/hyperlink" Target="https://support.megazyme.com/support/home" TargetMode="External"/><Relationship Id="rId1" Type="http://schemas.openxmlformats.org/officeDocument/2006/relationships/hyperlink" Target="https://www.megazyme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8"/>
  <sheetViews>
    <sheetView topLeftCell="A26" zoomScaleNormal="100" zoomScaleSheetLayoutView="55" workbookViewId="0">
      <selection activeCell="H48" sqref="H48"/>
    </sheetView>
  </sheetViews>
  <sheetFormatPr defaultColWidth="12.28515625" defaultRowHeight="15" x14ac:dyDescent="0.3"/>
  <cols>
    <col min="1" max="2" width="1.7109375" style="9" customWidth="1"/>
    <col min="3" max="3" width="13.7109375" style="10" customWidth="1"/>
    <col min="4" max="4" width="15.28515625" style="9" customWidth="1"/>
    <col min="5" max="7" width="8.28515625" style="9" customWidth="1"/>
    <col min="8" max="8" width="11.140625" style="9" customWidth="1"/>
    <col min="9" max="9" width="8.28515625" style="9" customWidth="1"/>
    <col min="10" max="10" width="1.42578125" style="9" customWidth="1"/>
    <col min="11" max="11" width="10.42578125" style="9" customWidth="1"/>
    <col min="12" max="12" width="9.28515625" style="9" customWidth="1"/>
    <col min="13" max="13" width="9.140625" style="9" customWidth="1"/>
    <col min="14" max="14" width="10.5703125" style="9" customWidth="1"/>
    <col min="15" max="15" width="8" style="9" customWidth="1"/>
    <col min="16" max="16" width="1.7109375" style="9" customWidth="1"/>
    <col min="17" max="17" width="130.28515625" style="9" customWidth="1"/>
    <col min="18" max="16384" width="12.28515625" style="9"/>
  </cols>
  <sheetData>
    <row r="1" spans="2:17" ht="7.9" customHeight="1" x14ac:dyDescent="0.3"/>
    <row r="2" spans="2:17" ht="13.9" customHeight="1" x14ac:dyDescent="0.3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ht="27" customHeight="1" x14ac:dyDescent="0.3">
      <c r="B3" s="1"/>
      <c r="C3" s="2"/>
      <c r="D3" s="5"/>
      <c r="E3" s="5"/>
      <c r="F3" s="5"/>
      <c r="G3" s="5"/>
      <c r="H3" s="5"/>
      <c r="I3" s="5"/>
      <c r="J3" s="5"/>
      <c r="K3" s="5"/>
      <c r="L3" s="5"/>
      <c r="M3" s="8"/>
      <c r="N3" s="1"/>
      <c r="O3" s="1"/>
      <c r="P3" s="1"/>
    </row>
    <row r="4" spans="2:17" ht="27" customHeight="1" x14ac:dyDescent="0.3">
      <c r="B4" s="1"/>
      <c r="C4" s="2"/>
      <c r="D4" s="5"/>
      <c r="E4" s="5"/>
      <c r="F4" s="5"/>
      <c r="G4" s="5"/>
      <c r="H4" s="5"/>
      <c r="I4" s="5"/>
      <c r="J4" s="5"/>
      <c r="K4" s="5"/>
      <c r="L4" s="5"/>
      <c r="M4" s="8"/>
      <c r="N4" s="1"/>
      <c r="O4" s="1"/>
      <c r="P4" s="1"/>
    </row>
    <row r="5" spans="2:17" ht="18.399999999999999" customHeight="1" x14ac:dyDescent="0.3">
      <c r="B5" s="1"/>
      <c r="C5" s="2"/>
      <c r="D5" s="7"/>
      <c r="E5" s="7"/>
      <c r="F5" s="7"/>
      <c r="G5" s="7"/>
      <c r="H5" s="7"/>
      <c r="I5" s="7"/>
      <c r="J5" s="7"/>
      <c r="K5" s="7"/>
      <c r="L5" s="7"/>
      <c r="M5" s="8"/>
      <c r="N5" s="1"/>
      <c r="O5" s="1"/>
      <c r="P5" s="1"/>
    </row>
    <row r="6" spans="2:17" ht="13.9" customHeight="1" x14ac:dyDescent="0.3"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8"/>
      <c r="N6" s="1"/>
      <c r="O6" s="1"/>
      <c r="P6" s="1"/>
    </row>
    <row r="7" spans="2:17" ht="43.15" customHeight="1" x14ac:dyDescent="0.3">
      <c r="B7" s="1"/>
      <c r="C7" s="12" t="s">
        <v>26</v>
      </c>
      <c r="D7" s="13"/>
      <c r="E7" s="13"/>
      <c r="F7" s="13"/>
      <c r="G7" s="13"/>
      <c r="H7" s="13"/>
      <c r="I7" s="13"/>
      <c r="J7" s="13"/>
      <c r="K7" s="13"/>
      <c r="L7" s="13"/>
      <c r="M7" s="14"/>
      <c r="N7" s="15"/>
      <c r="O7" s="15"/>
      <c r="P7" s="15"/>
      <c r="Q7" s="16"/>
    </row>
    <row r="8" spans="2:17" ht="54" customHeight="1" x14ac:dyDescent="0.3">
      <c r="B8" s="1"/>
      <c r="C8" s="83" t="s">
        <v>27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15"/>
      <c r="O8" s="15"/>
      <c r="P8" s="15"/>
      <c r="Q8" s="16"/>
    </row>
    <row r="9" spans="2:17" ht="55.15" customHeight="1" x14ac:dyDescent="0.3">
      <c r="B9" s="1"/>
      <c r="C9" s="12" t="s">
        <v>28</v>
      </c>
      <c r="D9" s="17"/>
      <c r="E9" s="17"/>
      <c r="F9" s="17"/>
      <c r="G9" s="17"/>
      <c r="H9" s="17"/>
      <c r="I9" s="17"/>
      <c r="J9" s="17"/>
      <c r="K9" s="17"/>
      <c r="L9" s="17"/>
      <c r="M9" s="15"/>
      <c r="N9" s="15"/>
      <c r="O9" s="15"/>
      <c r="P9" s="15"/>
      <c r="Q9" s="16"/>
    </row>
    <row r="10" spans="2:17" ht="17.25" x14ac:dyDescent="0.3">
      <c r="B10" s="1"/>
      <c r="C10" s="18" t="s">
        <v>29</v>
      </c>
      <c r="D10" s="17"/>
      <c r="E10" s="17"/>
      <c r="F10" s="17"/>
      <c r="G10" s="17"/>
      <c r="H10" s="17"/>
      <c r="I10" s="17"/>
      <c r="J10" s="17"/>
      <c r="K10" s="17"/>
      <c r="L10" s="17"/>
      <c r="M10" s="15"/>
      <c r="N10" s="15"/>
      <c r="O10" s="15"/>
      <c r="P10" s="15"/>
      <c r="Q10" s="16"/>
    </row>
    <row r="11" spans="2:17" ht="15.75" x14ac:dyDescent="0.3">
      <c r="B11" s="1"/>
      <c r="C11" s="18" t="s">
        <v>0</v>
      </c>
      <c r="D11" s="17"/>
      <c r="E11" s="17"/>
      <c r="F11" s="17"/>
      <c r="G11" s="17"/>
      <c r="H11" s="17"/>
      <c r="I11" s="17"/>
      <c r="J11" s="17"/>
      <c r="K11" s="17"/>
      <c r="L11" s="17"/>
      <c r="M11" s="15"/>
      <c r="N11" s="15"/>
      <c r="O11" s="15"/>
      <c r="P11" s="15"/>
      <c r="Q11" s="16"/>
    </row>
    <row r="12" spans="2:17" x14ac:dyDescent="0.3">
      <c r="B12" s="1"/>
      <c r="C12" s="19"/>
      <c r="D12" s="17"/>
      <c r="E12" s="17"/>
      <c r="F12" s="17"/>
      <c r="G12" s="17"/>
      <c r="H12" s="17"/>
      <c r="I12" s="17"/>
      <c r="J12" s="17"/>
      <c r="K12" s="17"/>
      <c r="L12" s="17"/>
      <c r="M12" s="15"/>
      <c r="N12" s="15"/>
      <c r="O12" s="15"/>
      <c r="P12" s="15"/>
      <c r="Q12" s="16"/>
    </row>
    <row r="13" spans="2:17" ht="46.15" customHeight="1" x14ac:dyDescent="0.3">
      <c r="B13" s="1"/>
      <c r="C13" s="19"/>
      <c r="D13" s="17"/>
      <c r="E13" s="17"/>
      <c r="F13" s="17"/>
      <c r="G13" s="17"/>
      <c r="H13" s="17"/>
      <c r="I13" s="17"/>
      <c r="J13" s="17"/>
      <c r="K13" s="17"/>
      <c r="L13" s="17"/>
      <c r="M13" s="15"/>
      <c r="N13" s="15"/>
      <c r="O13" s="15"/>
      <c r="P13" s="15"/>
      <c r="Q13" s="16"/>
    </row>
    <row r="14" spans="2:17" x14ac:dyDescent="0.3">
      <c r="B14" s="1"/>
      <c r="C14" s="19"/>
      <c r="D14" s="20" t="s">
        <v>1</v>
      </c>
      <c r="E14" s="21"/>
      <c r="F14" s="22"/>
      <c r="G14" s="23"/>
      <c r="H14" s="17"/>
      <c r="I14" s="17"/>
      <c r="J14" s="17"/>
      <c r="K14" s="17"/>
      <c r="L14" s="17"/>
      <c r="M14" s="15"/>
      <c r="N14" s="15"/>
      <c r="O14" s="15"/>
      <c r="P14" s="15"/>
      <c r="Q14" s="16"/>
    </row>
    <row r="15" spans="2:17" ht="24.4" customHeight="1" x14ac:dyDescent="0.3">
      <c r="B15" s="1"/>
      <c r="C15" s="19"/>
      <c r="D15" s="24"/>
      <c r="E15" s="25" t="s">
        <v>2</v>
      </c>
      <c r="F15" s="2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6"/>
    </row>
    <row r="16" spans="2:17" ht="18.75" x14ac:dyDescent="0.3">
      <c r="B16" s="1"/>
      <c r="C16" s="19"/>
      <c r="D16" s="15"/>
      <c r="E16" s="26" t="s">
        <v>30</v>
      </c>
      <c r="F16" s="26" t="s">
        <v>31</v>
      </c>
      <c r="G16" s="26" t="s">
        <v>32</v>
      </c>
      <c r="H16" s="15"/>
      <c r="I16" s="15"/>
      <c r="J16" s="15"/>
      <c r="K16" s="15"/>
      <c r="L16" s="15"/>
      <c r="M16" s="15"/>
      <c r="N16" s="15"/>
      <c r="O16" s="15"/>
      <c r="P16" s="15"/>
      <c r="Q16" s="16"/>
    </row>
    <row r="17" spans="1:17" x14ac:dyDescent="0.3">
      <c r="B17" s="1"/>
      <c r="C17" s="19"/>
      <c r="D17" s="15">
        <v>1</v>
      </c>
      <c r="E17" s="27"/>
      <c r="F17" s="27"/>
      <c r="G17" s="27"/>
      <c r="H17" s="15"/>
      <c r="I17" s="15"/>
      <c r="J17" s="15"/>
      <c r="K17" s="15"/>
      <c r="L17" s="15"/>
      <c r="M17" s="15"/>
      <c r="N17" s="15"/>
      <c r="O17" s="15"/>
      <c r="P17" s="15"/>
      <c r="Q17" s="16"/>
    </row>
    <row r="18" spans="1:17" x14ac:dyDescent="0.3">
      <c r="B18" s="1"/>
      <c r="C18" s="19"/>
      <c r="D18" s="15">
        <v>2</v>
      </c>
      <c r="E18" s="27"/>
      <c r="F18" s="27"/>
      <c r="G18" s="27"/>
      <c r="H18" s="15"/>
      <c r="I18" s="15"/>
      <c r="J18" s="15"/>
      <c r="K18" s="15"/>
      <c r="L18" s="15"/>
      <c r="M18" s="15"/>
      <c r="N18" s="15"/>
      <c r="O18" s="15"/>
      <c r="P18" s="15"/>
      <c r="Q18" s="16"/>
    </row>
    <row r="19" spans="1:17" x14ac:dyDescent="0.3">
      <c r="B19" s="1"/>
      <c r="C19" s="19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6"/>
    </row>
    <row r="20" spans="1:17" x14ac:dyDescent="0.3">
      <c r="B20" s="1"/>
      <c r="C20" s="19"/>
      <c r="D20" s="15"/>
      <c r="E20" s="15"/>
      <c r="F20" s="15"/>
      <c r="G20" s="15"/>
      <c r="H20" s="15"/>
      <c r="I20" s="15"/>
      <c r="J20" s="15"/>
      <c r="K20" s="25" t="s">
        <v>3</v>
      </c>
      <c r="L20" s="28"/>
      <c r="M20" s="15"/>
      <c r="N20" s="15"/>
      <c r="O20" s="15"/>
      <c r="P20" s="15"/>
      <c r="Q20" s="16"/>
    </row>
    <row r="21" spans="1:17" ht="40.5" x14ac:dyDescent="0.3">
      <c r="A21" s="9" t="s">
        <v>4</v>
      </c>
      <c r="B21" s="1"/>
      <c r="C21" s="29"/>
      <c r="D21" s="30" t="s">
        <v>5</v>
      </c>
      <c r="E21" s="31" t="s">
        <v>30</v>
      </c>
      <c r="F21" s="31" t="s">
        <v>31</v>
      </c>
      <c r="G21" s="31" t="s">
        <v>32</v>
      </c>
      <c r="H21" s="32" t="s">
        <v>6</v>
      </c>
      <c r="I21" s="32" t="s">
        <v>7</v>
      </c>
      <c r="J21" s="33"/>
      <c r="K21" s="32" t="s">
        <v>8</v>
      </c>
      <c r="L21" s="32" t="s">
        <v>37</v>
      </c>
      <c r="M21" s="32" t="s">
        <v>9</v>
      </c>
      <c r="N21" s="32" t="s">
        <v>10</v>
      </c>
      <c r="O21" s="32" t="s">
        <v>11</v>
      </c>
      <c r="P21" s="15"/>
      <c r="Q21" s="16"/>
    </row>
    <row r="22" spans="1:17" x14ac:dyDescent="0.3">
      <c r="B22" s="1"/>
      <c r="C22" s="15">
        <v>1</v>
      </c>
      <c r="D22" s="34"/>
      <c r="E22" s="35"/>
      <c r="F22" s="35"/>
      <c r="G22" s="35"/>
      <c r="H22" s="36">
        <v>0.1</v>
      </c>
      <c r="I22" s="34">
        <v>1</v>
      </c>
      <c r="J22" s="15"/>
      <c r="K22" s="37" t="s">
        <v>12</v>
      </c>
      <c r="L22" s="38"/>
      <c r="M22" s="38"/>
      <c r="N22" s="39"/>
      <c r="O22" s="40"/>
      <c r="P22" s="15"/>
      <c r="Q22" s="16"/>
    </row>
    <row r="23" spans="1:17" x14ac:dyDescent="0.3">
      <c r="B23" s="1"/>
      <c r="C23" s="15"/>
      <c r="D23" s="41"/>
      <c r="E23" s="41"/>
      <c r="F23" s="41"/>
      <c r="G23" s="41"/>
      <c r="H23" s="41"/>
      <c r="I23" s="41"/>
      <c r="J23" s="15"/>
      <c r="K23" s="41" t="s">
        <v>13</v>
      </c>
      <c r="L23" s="42"/>
      <c r="M23" s="42"/>
      <c r="N23" s="41"/>
      <c r="O23" s="43"/>
      <c r="P23" s="15"/>
      <c r="Q23" s="16"/>
    </row>
    <row r="24" spans="1:17" x14ac:dyDescent="0.3">
      <c r="B24" s="1"/>
      <c r="C24" s="15">
        <v>2</v>
      </c>
      <c r="D24" s="34"/>
      <c r="E24" s="35"/>
      <c r="F24" s="35"/>
      <c r="G24" s="35"/>
      <c r="H24" s="36">
        <v>0.1</v>
      </c>
      <c r="I24" s="34">
        <v>1</v>
      </c>
      <c r="J24" s="15"/>
      <c r="K24" s="37" t="s">
        <v>12</v>
      </c>
      <c r="L24" s="38"/>
      <c r="M24" s="38"/>
      <c r="N24" s="39"/>
      <c r="O24" s="40"/>
      <c r="P24" s="15"/>
      <c r="Q24" s="16"/>
    </row>
    <row r="25" spans="1:17" x14ac:dyDescent="0.3">
      <c r="B25" s="1"/>
      <c r="C25" s="15"/>
      <c r="D25" s="41"/>
      <c r="E25" s="41"/>
      <c r="F25" s="41"/>
      <c r="G25" s="41"/>
      <c r="H25" s="41"/>
      <c r="I25" s="41"/>
      <c r="J25" s="44"/>
      <c r="K25" s="41" t="s">
        <v>13</v>
      </c>
      <c r="L25" s="42"/>
      <c r="M25" s="42"/>
      <c r="N25" s="41"/>
      <c r="O25" s="43"/>
      <c r="P25" s="15"/>
      <c r="Q25" s="16"/>
    </row>
    <row r="26" spans="1:17" x14ac:dyDescent="0.3">
      <c r="B26" s="1"/>
      <c r="C26" s="19"/>
      <c r="D26" s="44"/>
      <c r="E26" s="44"/>
      <c r="F26" s="44"/>
      <c r="G26" s="44"/>
      <c r="H26" s="44"/>
      <c r="I26" s="44"/>
      <c r="J26" s="44"/>
      <c r="K26" s="44"/>
      <c r="L26" s="44"/>
      <c r="M26" s="15"/>
      <c r="N26" s="15"/>
      <c r="O26" s="15"/>
      <c r="P26" s="15"/>
      <c r="Q26" s="16"/>
    </row>
    <row r="27" spans="1:17" x14ac:dyDescent="0.3">
      <c r="B27" s="1"/>
      <c r="C27" s="19"/>
      <c r="D27" s="44"/>
      <c r="E27" s="44"/>
      <c r="F27" s="44"/>
      <c r="G27" s="44"/>
      <c r="H27" s="44"/>
      <c r="I27" s="44"/>
      <c r="J27" s="44"/>
      <c r="K27" s="44"/>
      <c r="L27" s="44"/>
      <c r="M27" s="15"/>
      <c r="N27" s="15"/>
      <c r="O27" s="15"/>
      <c r="P27" s="15"/>
      <c r="Q27" s="16"/>
    </row>
    <row r="28" spans="1:17" x14ac:dyDescent="0.3">
      <c r="B28" s="1"/>
      <c r="C28" s="19"/>
      <c r="D28" s="44"/>
      <c r="E28" s="44"/>
      <c r="F28" s="44"/>
      <c r="G28" s="44"/>
      <c r="H28" s="44"/>
      <c r="I28" s="44"/>
      <c r="J28" s="44"/>
      <c r="K28" s="44"/>
      <c r="L28" s="44"/>
      <c r="M28" s="15"/>
      <c r="N28" s="15"/>
      <c r="O28" s="15"/>
      <c r="P28" s="15"/>
      <c r="Q28" s="16"/>
    </row>
    <row r="29" spans="1:17" x14ac:dyDescent="0.3">
      <c r="B29" s="1"/>
      <c r="C29" s="19"/>
      <c r="D29" s="44"/>
      <c r="E29" s="44"/>
      <c r="F29" s="44"/>
      <c r="G29" s="44"/>
      <c r="H29" s="44"/>
      <c r="I29" s="44"/>
      <c r="J29" s="44"/>
      <c r="K29" s="44"/>
      <c r="L29" s="44"/>
      <c r="M29" s="15"/>
      <c r="N29" s="15"/>
      <c r="O29" s="15"/>
      <c r="P29" s="15"/>
      <c r="Q29" s="16"/>
    </row>
    <row r="30" spans="1:17" x14ac:dyDescent="0.3">
      <c r="B30" s="1"/>
      <c r="C30" s="19"/>
      <c r="D30" s="44"/>
      <c r="E30" s="44"/>
      <c r="F30" s="44"/>
      <c r="G30" s="44"/>
      <c r="H30" s="44"/>
      <c r="I30" s="44"/>
      <c r="J30" s="44"/>
      <c r="K30" s="44"/>
      <c r="L30" s="44"/>
      <c r="M30" s="15"/>
      <c r="N30" s="15"/>
      <c r="O30" s="15"/>
      <c r="P30" s="15"/>
      <c r="Q30" s="16"/>
    </row>
    <row r="31" spans="1:17" x14ac:dyDescent="0.3">
      <c r="B31" s="1"/>
      <c r="C31" s="19"/>
      <c r="D31" s="44"/>
      <c r="E31" s="44"/>
      <c r="F31" s="44"/>
      <c r="G31" s="44"/>
      <c r="H31" s="44"/>
      <c r="I31" s="44"/>
      <c r="J31" s="44"/>
      <c r="K31" s="44"/>
      <c r="L31" s="44"/>
      <c r="M31" s="15"/>
      <c r="N31" s="15"/>
      <c r="O31" s="15"/>
      <c r="P31" s="15"/>
      <c r="Q31" s="16"/>
    </row>
    <row r="32" spans="1:17" x14ac:dyDescent="0.3">
      <c r="B32" s="1"/>
      <c r="C32" s="19"/>
      <c r="D32" s="44"/>
      <c r="E32" s="44"/>
      <c r="F32" s="44"/>
      <c r="G32" s="44"/>
      <c r="H32" s="44"/>
      <c r="I32" s="44"/>
      <c r="J32" s="44"/>
      <c r="K32" s="44"/>
      <c r="L32" s="44"/>
      <c r="M32" s="15"/>
      <c r="N32" s="15"/>
      <c r="O32" s="15"/>
      <c r="P32" s="15"/>
      <c r="Q32" s="16"/>
    </row>
    <row r="33" spans="2:17" x14ac:dyDescent="0.3">
      <c r="B33" s="1"/>
      <c r="C33" s="19"/>
      <c r="D33" s="44"/>
      <c r="E33" s="44"/>
      <c r="F33" s="44"/>
      <c r="G33" s="44"/>
      <c r="H33" s="44"/>
      <c r="I33" s="44"/>
      <c r="J33" s="44"/>
      <c r="K33" s="44"/>
      <c r="L33" s="44"/>
      <c r="M33" s="15"/>
      <c r="N33" s="15"/>
      <c r="O33" s="15"/>
      <c r="P33" s="15"/>
      <c r="Q33" s="16"/>
    </row>
    <row r="34" spans="2:17" x14ac:dyDescent="0.3">
      <c r="B34" s="1"/>
      <c r="C34" s="19"/>
      <c r="D34" s="44"/>
      <c r="E34" s="44"/>
      <c r="F34" s="44"/>
      <c r="G34" s="44"/>
      <c r="H34" s="44"/>
      <c r="I34" s="44"/>
      <c r="J34" s="44"/>
      <c r="K34" s="44"/>
      <c r="L34" s="44"/>
      <c r="M34" s="15"/>
      <c r="N34" s="15"/>
      <c r="O34" s="15"/>
      <c r="P34" s="15"/>
      <c r="Q34" s="16"/>
    </row>
    <row r="35" spans="2:17" x14ac:dyDescent="0.3">
      <c r="B35" s="1"/>
      <c r="C35" s="19"/>
      <c r="D35" s="44"/>
      <c r="E35" s="44"/>
      <c r="F35" s="44"/>
      <c r="G35" s="44"/>
      <c r="H35" s="44" t="s">
        <v>14</v>
      </c>
      <c r="I35" s="44"/>
      <c r="J35" s="44"/>
      <c r="K35" s="44"/>
      <c r="L35" s="44"/>
      <c r="M35" s="15"/>
      <c r="N35" s="15"/>
      <c r="O35" s="15"/>
      <c r="P35" s="15"/>
      <c r="Q35" s="16"/>
    </row>
    <row r="36" spans="2:17" x14ac:dyDescent="0.3">
      <c r="B36" s="1"/>
      <c r="C36" s="19"/>
      <c r="D36" s="44"/>
      <c r="E36" s="44"/>
      <c r="F36" s="44"/>
      <c r="G36" s="44"/>
      <c r="H36" s="44"/>
      <c r="I36" s="44"/>
      <c r="J36" s="44"/>
      <c r="K36" s="44"/>
      <c r="L36" s="44"/>
      <c r="M36" s="15"/>
      <c r="N36" s="15"/>
      <c r="O36" s="15"/>
      <c r="P36" s="15"/>
      <c r="Q36" s="16"/>
    </row>
    <row r="37" spans="2:17" ht="30" customHeight="1" x14ac:dyDescent="0.3">
      <c r="B37" s="1"/>
      <c r="C37" s="45" t="s">
        <v>15</v>
      </c>
      <c r="D37" s="46"/>
      <c r="E37" s="46"/>
      <c r="F37" s="46"/>
      <c r="G37" s="46"/>
      <c r="H37" s="46"/>
      <c r="I37" s="46"/>
      <c r="J37" s="46"/>
      <c r="K37" s="46"/>
      <c r="L37" s="46"/>
      <c r="M37" s="18"/>
      <c r="N37" s="15"/>
      <c r="O37" s="15"/>
      <c r="P37" s="15"/>
      <c r="Q37" s="16"/>
    </row>
    <row r="38" spans="2:17" ht="25.15" customHeight="1" x14ac:dyDescent="0.3">
      <c r="B38" s="6"/>
      <c r="C38" s="47" t="s">
        <v>16</v>
      </c>
      <c r="D38" s="48"/>
      <c r="E38" s="48"/>
      <c r="F38" s="48"/>
      <c r="G38" s="48"/>
      <c r="H38" s="24"/>
      <c r="I38" s="48"/>
      <c r="J38" s="48"/>
      <c r="K38" s="48"/>
      <c r="L38" s="48"/>
      <c r="M38" s="48"/>
      <c r="N38" s="49"/>
      <c r="O38" s="49"/>
      <c r="P38" s="49"/>
      <c r="Q38" s="16"/>
    </row>
    <row r="39" spans="2:17" ht="20.45" customHeight="1" x14ac:dyDescent="0.3">
      <c r="B39" s="6"/>
      <c r="C39" s="85" t="s">
        <v>17</v>
      </c>
      <c r="D39" s="86"/>
      <c r="E39" s="87"/>
      <c r="F39" s="87"/>
      <c r="G39" s="48"/>
      <c r="H39" s="48"/>
      <c r="I39" s="48"/>
      <c r="J39" s="48"/>
      <c r="K39" s="48"/>
      <c r="L39" s="48"/>
      <c r="M39" s="48"/>
      <c r="N39" s="49"/>
      <c r="O39" s="49"/>
      <c r="P39" s="49"/>
      <c r="Q39" s="16"/>
    </row>
    <row r="40" spans="2:17" ht="36" customHeight="1" x14ac:dyDescent="0.3">
      <c r="B40" s="6"/>
      <c r="C40" s="86"/>
      <c r="D40" s="86"/>
      <c r="E40" s="87"/>
      <c r="F40" s="87"/>
      <c r="G40" s="48"/>
      <c r="H40" s="50" t="s">
        <v>18</v>
      </c>
      <c r="I40" s="48"/>
      <c r="J40" s="48"/>
      <c r="K40" s="48"/>
      <c r="L40" s="48"/>
      <c r="M40" s="50"/>
      <c r="N40" s="49"/>
      <c r="O40" s="49"/>
      <c r="P40" s="49"/>
      <c r="Q40" s="16"/>
    </row>
    <row r="41" spans="2:17" ht="31.15" customHeight="1" x14ac:dyDescent="0.3">
      <c r="B41" s="6"/>
      <c r="C41" s="18" t="s">
        <v>19</v>
      </c>
      <c r="D41" s="18"/>
      <c r="E41" s="18"/>
      <c r="F41" s="18"/>
      <c r="G41" s="18"/>
      <c r="H41" s="51"/>
      <c r="I41" s="18"/>
      <c r="J41" s="18"/>
      <c r="K41" s="18"/>
      <c r="L41" s="18"/>
      <c r="M41" s="51"/>
      <c r="N41" s="49"/>
      <c r="O41" s="49"/>
      <c r="P41" s="49"/>
      <c r="Q41" s="16"/>
    </row>
    <row r="42" spans="2:17" ht="16.899999999999999" customHeight="1" x14ac:dyDescent="0.3">
      <c r="B42" s="6"/>
      <c r="C42" s="52" t="s">
        <v>20</v>
      </c>
      <c r="D42" s="18"/>
      <c r="E42" s="18"/>
      <c r="F42" s="18"/>
      <c r="G42" s="18"/>
      <c r="H42" s="50" t="s">
        <v>21</v>
      </c>
      <c r="I42" s="18"/>
      <c r="J42" s="18"/>
      <c r="K42" s="18"/>
      <c r="L42" s="18"/>
      <c r="M42" s="50"/>
      <c r="N42" s="49"/>
      <c r="O42" s="49"/>
      <c r="P42" s="49"/>
      <c r="Q42" s="16"/>
    </row>
    <row r="43" spans="2:17" ht="16.899999999999999" customHeight="1" x14ac:dyDescent="0.3">
      <c r="B43" s="6"/>
      <c r="C43" s="47" t="s">
        <v>22</v>
      </c>
      <c r="D43" s="18"/>
      <c r="E43" s="18"/>
      <c r="F43" s="18"/>
      <c r="G43" s="18"/>
      <c r="H43" s="82" t="s">
        <v>23</v>
      </c>
      <c r="I43" s="18"/>
      <c r="J43" s="18"/>
      <c r="K43" s="18"/>
      <c r="L43" s="18"/>
      <c r="M43" s="50"/>
      <c r="N43" s="49"/>
      <c r="O43" s="49"/>
      <c r="P43" s="49"/>
      <c r="Q43" s="16"/>
    </row>
    <row r="44" spans="2:17" ht="16.899999999999999" customHeight="1" x14ac:dyDescent="0.3">
      <c r="B44" s="6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50"/>
      <c r="N44" s="24"/>
      <c r="O44" s="49"/>
      <c r="P44" s="49"/>
      <c r="Q44" s="16"/>
    </row>
    <row r="45" spans="2:17" ht="16.899999999999999" customHeight="1" x14ac:dyDescent="0.3">
      <c r="B45" s="6"/>
      <c r="C45" s="47"/>
      <c r="D45" s="18"/>
      <c r="E45" s="18"/>
      <c r="F45" s="18"/>
      <c r="G45" s="18"/>
      <c r="H45" s="24"/>
      <c r="I45" s="18"/>
      <c r="J45" s="18"/>
      <c r="K45" s="18"/>
      <c r="L45" s="18"/>
      <c r="M45" s="48"/>
      <c r="N45" s="47" t="s">
        <v>33</v>
      </c>
      <c r="O45" s="49"/>
      <c r="P45" s="49"/>
      <c r="Q45" s="16"/>
    </row>
    <row r="46" spans="2:17" ht="16.899999999999999" customHeight="1" x14ac:dyDescent="0.3">
      <c r="B46" s="6"/>
      <c r="C46" s="47"/>
      <c r="D46" s="18"/>
      <c r="E46" s="18"/>
      <c r="F46" s="18"/>
      <c r="G46" s="18"/>
      <c r="H46" s="18"/>
      <c r="I46" s="18"/>
      <c r="J46" s="18"/>
      <c r="K46" s="18"/>
      <c r="L46" s="18"/>
      <c r="M46" s="53"/>
      <c r="N46" s="49"/>
      <c r="O46" s="49"/>
      <c r="P46" s="49"/>
      <c r="Q46" s="16"/>
    </row>
    <row r="47" spans="2:17" ht="57" customHeight="1" x14ac:dyDescent="0.3">
      <c r="B47" s="6"/>
      <c r="C47" s="88" t="s">
        <v>38</v>
      </c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49"/>
      <c r="Q47" s="16"/>
    </row>
    <row r="48" spans="2:17" ht="400.15" customHeight="1" x14ac:dyDescent="0.3"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</sheetData>
  <sheetProtection algorithmName="SHA-512" hashValue="yIXDnj3crq24hUY+HXqVUU7A68vGXAJTQo0Fa+9Yx3uaLmZ0/huesMyx7PordndA0cmwC83C74+wF/xKQx7Jyg==" saltValue="yKzECKSqFAZLhlp+OlqM1w==" spinCount="100000" sheet="1" objects="1" scenarios="1"/>
  <mergeCells count="3">
    <mergeCell ref="C8:M8"/>
    <mergeCell ref="C39:F40"/>
    <mergeCell ref="C47:O47"/>
  </mergeCells>
  <phoneticPr fontId="0" type="noConversion"/>
  <dataValidations count="3">
    <dataValidation allowBlank="1" sqref="M5:M7 M1:M2 A1:B1048576 D1:L7 H26:H37 C41 M41 D26:G38 D45:G46 E9:G13 H41 D9:D14 H9:L14 M9:M19 P1:IV1048576 N1:O19 I45:K46 H46 I26:I38 K26:M38 C26:C37 C1:C20 J25:J38 D44:K44 N26:N43 L41:L46 I41:K43 D41:G43 C43:C46 O26:O46 N45:N46 C48:O65536" xr:uid="{00000000-0002-0000-0000-000000000000}"/>
    <dataValidation type="decimal" errorStyle="warning" allowBlank="1" showErrorMessage="1" error="Please enter numeric values only." sqref="H17:H18" xr:uid="{00000000-0002-0000-0000-000001000000}">
      <formula1>0</formula1>
      <formula2>100</formula2>
    </dataValidation>
    <dataValidation type="decimal" allowBlank="1" showErrorMessage="1" error="Enter numeric values only" sqref="E22:I25 E14:G14 E17:G18 J22:J24 D23 D25 N22:N25" xr:uid="{00000000-0002-0000-0000-000002000000}">
      <formula1>0</formula1>
      <formula2>10000</formula2>
    </dataValidation>
  </dataValidations>
  <hyperlinks>
    <hyperlink ref="H40" r:id="rId1" xr:uid="{00000000-0004-0000-0000-000001000000}"/>
    <hyperlink ref="H42" r:id="rId2" xr:uid="{00000000-0004-0000-0000-000003000000}"/>
    <hyperlink ref="H43" r:id="rId3" xr:uid="{E157971F-5944-4A44-99BF-13FBEFCAB4CA}"/>
  </hyperlinks>
  <pageMargins left="0.7" right="0.7" top="0.75" bottom="0.75" header="0.3" footer="0.3"/>
  <pageSetup paperSize="9" scale="71" orientation="portrait" horizontalDpi="360" verticalDpi="360" r:id="rId4"/>
  <headerFooter alignWithMargins="0">
    <oddFooter>&amp;LPrinted on &amp;D, Page &amp;P of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42EC-F9BE-4036-8626-467C7F659ACD}">
  <sheetPr>
    <pageSetUpPr fitToPage="1"/>
  </sheetPr>
  <dimension ref="B1:T57"/>
  <sheetViews>
    <sheetView topLeftCell="A41" zoomScaleNormal="100" workbookViewId="0">
      <selection activeCell="C56" sqref="C56:R56"/>
    </sheetView>
  </sheetViews>
  <sheetFormatPr defaultColWidth="12.28515625" defaultRowHeight="15" x14ac:dyDescent="0.3"/>
  <cols>
    <col min="1" max="1" width="0.85546875" style="9" customWidth="1"/>
    <col min="2" max="2" width="0.7109375" style="9" customWidth="1"/>
    <col min="3" max="3" width="3.5703125" style="9" customWidth="1"/>
    <col min="4" max="4" width="14.7109375" style="9" customWidth="1"/>
    <col min="5" max="6" width="9.5703125" style="9" customWidth="1"/>
    <col min="7" max="8" width="10" style="9" customWidth="1"/>
    <col min="9" max="9" width="1.7109375" style="9" customWidth="1"/>
    <col min="10" max="10" width="14.7109375" style="9" bestFit="1" customWidth="1"/>
    <col min="11" max="11" width="10.42578125" style="9" hidden="1" customWidth="1"/>
    <col min="12" max="12" width="11.7109375" style="9" customWidth="1"/>
    <col min="13" max="13" width="10.42578125" style="9" hidden="1" customWidth="1"/>
    <col min="14" max="14" width="11.7109375" style="9" customWidth="1"/>
    <col min="15" max="15" width="1.7109375" style="9" customWidth="1"/>
    <col min="16" max="16" width="10" style="9" customWidth="1"/>
    <col min="17" max="17" width="9.85546875" style="9" hidden="1" customWidth="1"/>
    <col min="18" max="18" width="11.7109375" style="9" customWidth="1"/>
    <col min="19" max="19" width="1.140625" style="9" customWidth="1"/>
    <col min="20" max="20" width="200.7109375" style="9" customWidth="1"/>
    <col min="21" max="16384" width="12.28515625" style="9"/>
  </cols>
  <sheetData>
    <row r="1" spans="2:20" ht="7.9" customHeight="1" x14ac:dyDescent="0.3"/>
    <row r="2" spans="2:20" ht="100.15" customHeigh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2:20" ht="15" customHeight="1" x14ac:dyDescent="0.3">
      <c r="B3" s="1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6"/>
    </row>
    <row r="4" spans="2:20" x14ac:dyDescent="0.3">
      <c r="B4" s="1"/>
      <c r="C4" s="15"/>
      <c r="D4" s="25" t="s">
        <v>1</v>
      </c>
      <c r="E4" s="90"/>
      <c r="F4" s="91"/>
      <c r="G4" s="91"/>
      <c r="H4" s="92"/>
      <c r="I4" s="15"/>
      <c r="J4" s="15"/>
      <c r="K4" s="15"/>
      <c r="L4" s="54"/>
      <c r="M4" s="54"/>
      <c r="N4" s="54"/>
      <c r="O4" s="15"/>
      <c r="P4" s="54"/>
      <c r="Q4" s="15"/>
      <c r="R4" s="15"/>
      <c r="S4" s="15"/>
      <c r="T4" s="16"/>
    </row>
    <row r="5" spans="2:20" ht="15.4" customHeight="1" x14ac:dyDescent="0.3">
      <c r="B5" s="1"/>
      <c r="C5" s="15"/>
      <c r="D5" s="15"/>
      <c r="E5" s="15"/>
      <c r="F5" s="15"/>
      <c r="G5" s="15"/>
      <c r="H5" s="15"/>
      <c r="I5" s="24"/>
      <c r="J5" s="15"/>
      <c r="K5" s="55"/>
      <c r="L5" s="15"/>
      <c r="M5" s="15"/>
      <c r="N5" s="15"/>
      <c r="O5" s="15"/>
      <c r="P5" s="15"/>
      <c r="Q5" s="15"/>
      <c r="R5" s="19"/>
      <c r="S5" s="15"/>
      <c r="T5" s="16"/>
    </row>
    <row r="6" spans="2:20" x14ac:dyDescent="0.3">
      <c r="B6" s="1"/>
      <c r="C6" s="15"/>
      <c r="D6" s="15"/>
      <c r="E6" s="25" t="s">
        <v>2</v>
      </c>
      <c r="F6" s="24"/>
      <c r="G6" s="15"/>
      <c r="H6" s="15"/>
      <c r="I6" s="15"/>
      <c r="J6" s="15"/>
      <c r="K6" s="55"/>
      <c r="L6" s="15"/>
      <c r="M6" s="15"/>
      <c r="N6" s="15"/>
      <c r="O6" s="15"/>
      <c r="P6" s="15"/>
      <c r="Q6" s="15"/>
      <c r="R6" s="19"/>
      <c r="S6" s="15"/>
      <c r="T6" s="16"/>
    </row>
    <row r="7" spans="2:20" ht="18.75" x14ac:dyDescent="0.3">
      <c r="B7" s="1"/>
      <c r="C7" s="15"/>
      <c r="D7" s="15"/>
      <c r="E7" s="26" t="s">
        <v>30</v>
      </c>
      <c r="F7" s="26" t="s">
        <v>31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"/>
    </row>
    <row r="8" spans="2:20" x14ac:dyDescent="0.3">
      <c r="B8" s="1"/>
      <c r="C8" s="15"/>
      <c r="D8" s="15">
        <v>1</v>
      </c>
      <c r="E8" s="56"/>
      <c r="F8" s="56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6"/>
    </row>
    <row r="9" spans="2:20" x14ac:dyDescent="0.3">
      <c r="B9" s="1"/>
      <c r="C9" s="15"/>
      <c r="D9" s="15">
        <v>2</v>
      </c>
      <c r="E9" s="56"/>
      <c r="F9" s="56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6"/>
    </row>
    <row r="10" spans="2:20" x14ac:dyDescent="0.3">
      <c r="B10" s="1"/>
      <c r="C10" s="15"/>
      <c r="D10" s="15"/>
      <c r="E10" s="57">
        <f>IF(COUNT(E8:E9)=0,0,(IF(A1_blank_1=0,0.0000001,A1_blank_1)+IF(A1_blank_2=0,0.0000001,A1_blank_2))/COUNT(E8:E9))</f>
        <v>0</v>
      </c>
      <c r="F10" s="57">
        <f xml:space="preserve"> IF(COUNT(F8:F9)=0,0,(IF(A2_blank_1=0,0.0000001,A2_blank_1)+IF(A2_blank_2=0,0.0000001,A2_blank_2))/COUNT(F8:F9))</f>
        <v>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/>
    </row>
    <row r="11" spans="2:20" x14ac:dyDescent="0.3">
      <c r="B11" s="1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6"/>
    </row>
    <row r="12" spans="2:20" x14ac:dyDescent="0.3">
      <c r="B12" s="1"/>
      <c r="C12" s="15"/>
      <c r="D12" s="15"/>
      <c r="E12" s="25" t="s">
        <v>24</v>
      </c>
      <c r="F12" s="15"/>
      <c r="G12" s="15"/>
      <c r="H12" s="15"/>
      <c r="I12" s="15"/>
      <c r="J12" s="25" t="s">
        <v>3</v>
      </c>
      <c r="K12" s="15"/>
      <c r="L12" s="25"/>
      <c r="M12" s="15"/>
      <c r="N12" s="28"/>
      <c r="O12" s="15"/>
      <c r="P12" s="15"/>
      <c r="Q12" s="15"/>
      <c r="R12" s="15"/>
      <c r="S12" s="15"/>
      <c r="T12" s="16"/>
    </row>
    <row r="13" spans="2:20" s="11" customFormat="1" ht="51" x14ac:dyDescent="0.2">
      <c r="B13" s="3"/>
      <c r="C13" s="58"/>
      <c r="D13" s="30" t="s">
        <v>5</v>
      </c>
      <c r="E13" s="31" t="s">
        <v>30</v>
      </c>
      <c r="F13" s="31" t="s">
        <v>31</v>
      </c>
      <c r="G13" s="32" t="s">
        <v>6</v>
      </c>
      <c r="H13" s="32" t="s">
        <v>7</v>
      </c>
      <c r="I13" s="59"/>
      <c r="J13" s="32" t="s">
        <v>8</v>
      </c>
      <c r="K13" s="60" t="s">
        <v>25</v>
      </c>
      <c r="L13" s="32" t="s">
        <v>37</v>
      </c>
      <c r="M13" s="60" t="s">
        <v>34</v>
      </c>
      <c r="N13" s="32" t="s">
        <v>9</v>
      </c>
      <c r="O13" s="59"/>
      <c r="P13" s="32" t="s">
        <v>10</v>
      </c>
      <c r="Q13" s="60" t="s">
        <v>35</v>
      </c>
      <c r="R13" s="32" t="s">
        <v>11</v>
      </c>
      <c r="S13" s="29"/>
      <c r="T13" s="61"/>
    </row>
    <row r="14" spans="2:20" x14ac:dyDescent="0.3">
      <c r="B14" s="1"/>
      <c r="C14" s="62">
        <v>1</v>
      </c>
      <c r="D14" s="63"/>
      <c r="E14" s="64"/>
      <c r="F14" s="64"/>
      <c r="G14" s="65">
        <v>0.1</v>
      </c>
      <c r="H14" s="63">
        <v>1</v>
      </c>
      <c r="I14" s="66"/>
      <c r="J14" s="37" t="s">
        <v>36</v>
      </c>
      <c r="K14" s="67">
        <f t="shared" ref="K14:K53" si="0">(A2_sample-(0.677*A1_sample))-(A2_blank_ave-(0.677*A1_blank_ave))</f>
        <v>0</v>
      </c>
      <c r="L14" s="38" t="str">
        <f>IF(OR(ISBLANK(A1_sample),ISBLANK(A2_sample),A1_blank_ave=0,A2_blank_ave=0),"",Change_absorbance)</f>
        <v/>
      </c>
      <c r="M14" s="67">
        <f t="shared" ref="M14:M53" si="1">0.0887*K14*Dilution/Sample_volume</f>
        <v>0</v>
      </c>
      <c r="N14" s="40" t="str">
        <f t="shared" ref="N14:N53" si="2">IF(OR(ISBLANK(A1_sample),ISBLANK(A2_sample),A1_blank_ave=0,A2_blank_ave=0),"",Concentration_gL)</f>
        <v/>
      </c>
      <c r="O14" s="66"/>
      <c r="P14" s="68"/>
      <c r="Q14" s="67" t="e">
        <f t="shared" ref="Q14:Q53" si="3">Concentration_gL*100/Sample_con_gL</f>
        <v>#DIV/0!</v>
      </c>
      <c r="R14" s="40" t="str">
        <f>IF(ISERROR(Concentration_gg),"",Concentration_gg)</f>
        <v/>
      </c>
      <c r="S14" s="15"/>
      <c r="T14" s="16"/>
    </row>
    <row r="15" spans="2:20" x14ac:dyDescent="0.3">
      <c r="B15" s="1"/>
      <c r="C15" s="62">
        <v>2</v>
      </c>
      <c r="D15" s="63"/>
      <c r="E15" s="64"/>
      <c r="F15" s="64"/>
      <c r="G15" s="65">
        <v>0.1</v>
      </c>
      <c r="H15" s="63">
        <v>1</v>
      </c>
      <c r="I15" s="66"/>
      <c r="J15" s="37" t="s">
        <v>36</v>
      </c>
      <c r="K15" s="67">
        <f t="shared" si="0"/>
        <v>0</v>
      </c>
      <c r="L15" s="38" t="str">
        <f t="shared" ref="L15:L53" si="4">IF(OR(ISBLANK(A1_sample),ISBLANK(A2_sample),A1_blank_ave=0,A2_blank_ave=0),"",Change_absorbance)</f>
        <v/>
      </c>
      <c r="M15" s="67">
        <f t="shared" si="1"/>
        <v>0</v>
      </c>
      <c r="N15" s="40" t="str">
        <f t="shared" si="2"/>
        <v/>
      </c>
      <c r="O15" s="66"/>
      <c r="P15" s="68"/>
      <c r="Q15" s="67" t="e">
        <f t="shared" si="3"/>
        <v>#DIV/0!</v>
      </c>
      <c r="R15" s="40" t="str">
        <f t="shared" ref="R15:R46" si="5">IF(ISERROR(Concentration_gg),"",Concentration_gg)</f>
        <v/>
      </c>
      <c r="S15" s="15"/>
      <c r="T15" s="16"/>
    </row>
    <row r="16" spans="2:20" x14ac:dyDescent="0.3">
      <c r="B16" s="1"/>
      <c r="C16" s="62">
        <v>3</v>
      </c>
      <c r="D16" s="63"/>
      <c r="E16" s="64"/>
      <c r="F16" s="64"/>
      <c r="G16" s="65">
        <v>0.1</v>
      </c>
      <c r="H16" s="63">
        <v>1</v>
      </c>
      <c r="I16" s="66"/>
      <c r="J16" s="37" t="s">
        <v>36</v>
      </c>
      <c r="K16" s="67">
        <f t="shared" si="0"/>
        <v>0</v>
      </c>
      <c r="L16" s="38" t="str">
        <f t="shared" si="4"/>
        <v/>
      </c>
      <c r="M16" s="67">
        <f t="shared" si="1"/>
        <v>0</v>
      </c>
      <c r="N16" s="40" t="str">
        <f t="shared" si="2"/>
        <v/>
      </c>
      <c r="O16" s="66"/>
      <c r="P16" s="68"/>
      <c r="Q16" s="67" t="e">
        <f t="shared" si="3"/>
        <v>#DIV/0!</v>
      </c>
      <c r="R16" s="40" t="str">
        <f t="shared" si="5"/>
        <v/>
      </c>
      <c r="S16" s="15"/>
      <c r="T16" s="16"/>
    </row>
    <row r="17" spans="2:20" x14ac:dyDescent="0.3">
      <c r="B17" s="1"/>
      <c r="C17" s="62">
        <v>4</v>
      </c>
      <c r="D17" s="63"/>
      <c r="E17" s="64"/>
      <c r="F17" s="64"/>
      <c r="G17" s="65">
        <v>0.1</v>
      </c>
      <c r="H17" s="63">
        <v>1</v>
      </c>
      <c r="I17" s="66"/>
      <c r="J17" s="37" t="s">
        <v>36</v>
      </c>
      <c r="K17" s="67">
        <f t="shared" si="0"/>
        <v>0</v>
      </c>
      <c r="L17" s="38" t="str">
        <f t="shared" si="4"/>
        <v/>
      </c>
      <c r="M17" s="67">
        <f t="shared" si="1"/>
        <v>0</v>
      </c>
      <c r="N17" s="40" t="str">
        <f t="shared" si="2"/>
        <v/>
      </c>
      <c r="O17" s="66"/>
      <c r="P17" s="68"/>
      <c r="Q17" s="67" t="e">
        <f t="shared" si="3"/>
        <v>#DIV/0!</v>
      </c>
      <c r="R17" s="40" t="str">
        <f t="shared" si="5"/>
        <v/>
      </c>
      <c r="S17" s="15"/>
      <c r="T17" s="16"/>
    </row>
    <row r="18" spans="2:20" x14ac:dyDescent="0.3">
      <c r="B18" s="1"/>
      <c r="C18" s="62">
        <v>5</v>
      </c>
      <c r="D18" s="63"/>
      <c r="E18" s="64"/>
      <c r="F18" s="64"/>
      <c r="G18" s="65">
        <v>0.1</v>
      </c>
      <c r="H18" s="63">
        <v>1</v>
      </c>
      <c r="I18" s="66"/>
      <c r="J18" s="37" t="s">
        <v>36</v>
      </c>
      <c r="K18" s="67">
        <f t="shared" si="0"/>
        <v>0</v>
      </c>
      <c r="L18" s="38" t="str">
        <f t="shared" si="4"/>
        <v/>
      </c>
      <c r="M18" s="67">
        <f t="shared" si="1"/>
        <v>0</v>
      </c>
      <c r="N18" s="40" t="str">
        <f t="shared" si="2"/>
        <v/>
      </c>
      <c r="O18" s="66"/>
      <c r="P18" s="68"/>
      <c r="Q18" s="67" t="e">
        <f t="shared" si="3"/>
        <v>#DIV/0!</v>
      </c>
      <c r="R18" s="40" t="str">
        <f t="shared" si="5"/>
        <v/>
      </c>
      <c r="S18" s="15"/>
      <c r="T18" s="16"/>
    </row>
    <row r="19" spans="2:20" x14ac:dyDescent="0.3">
      <c r="B19" s="1"/>
      <c r="C19" s="62">
        <v>6</v>
      </c>
      <c r="D19" s="63"/>
      <c r="E19" s="64"/>
      <c r="F19" s="64"/>
      <c r="G19" s="65">
        <v>0.1</v>
      </c>
      <c r="H19" s="63">
        <v>1</v>
      </c>
      <c r="I19" s="66"/>
      <c r="J19" s="37" t="s">
        <v>36</v>
      </c>
      <c r="K19" s="67">
        <f t="shared" si="0"/>
        <v>0</v>
      </c>
      <c r="L19" s="38" t="str">
        <f t="shared" si="4"/>
        <v/>
      </c>
      <c r="M19" s="67">
        <f t="shared" si="1"/>
        <v>0</v>
      </c>
      <c r="N19" s="40" t="str">
        <f t="shared" si="2"/>
        <v/>
      </c>
      <c r="O19" s="66"/>
      <c r="P19" s="68"/>
      <c r="Q19" s="67" t="e">
        <f t="shared" si="3"/>
        <v>#DIV/0!</v>
      </c>
      <c r="R19" s="40" t="str">
        <f t="shared" si="5"/>
        <v/>
      </c>
      <c r="S19" s="15"/>
      <c r="T19" s="16"/>
    </row>
    <row r="20" spans="2:20" x14ac:dyDescent="0.3">
      <c r="B20" s="1"/>
      <c r="C20" s="62">
        <v>7</v>
      </c>
      <c r="D20" s="63"/>
      <c r="E20" s="64"/>
      <c r="F20" s="64"/>
      <c r="G20" s="65">
        <v>0.1</v>
      </c>
      <c r="H20" s="63">
        <v>1</v>
      </c>
      <c r="I20" s="66"/>
      <c r="J20" s="37" t="s">
        <v>36</v>
      </c>
      <c r="K20" s="67">
        <f t="shared" si="0"/>
        <v>0</v>
      </c>
      <c r="L20" s="38" t="str">
        <f t="shared" si="4"/>
        <v/>
      </c>
      <c r="M20" s="67">
        <f t="shared" si="1"/>
        <v>0</v>
      </c>
      <c r="N20" s="40" t="str">
        <f t="shared" si="2"/>
        <v/>
      </c>
      <c r="O20" s="66"/>
      <c r="P20" s="68"/>
      <c r="Q20" s="67" t="e">
        <f t="shared" si="3"/>
        <v>#DIV/0!</v>
      </c>
      <c r="R20" s="40" t="str">
        <f t="shared" si="5"/>
        <v/>
      </c>
      <c r="S20" s="15"/>
      <c r="T20" s="16"/>
    </row>
    <row r="21" spans="2:20" x14ac:dyDescent="0.3">
      <c r="B21" s="1"/>
      <c r="C21" s="62">
        <v>8</v>
      </c>
      <c r="D21" s="63"/>
      <c r="E21" s="64"/>
      <c r="F21" s="64"/>
      <c r="G21" s="65">
        <v>0.1</v>
      </c>
      <c r="H21" s="63">
        <v>1</v>
      </c>
      <c r="I21" s="66"/>
      <c r="J21" s="37" t="s">
        <v>36</v>
      </c>
      <c r="K21" s="67">
        <f t="shared" si="0"/>
        <v>0</v>
      </c>
      <c r="L21" s="38" t="str">
        <f t="shared" si="4"/>
        <v/>
      </c>
      <c r="M21" s="67">
        <f t="shared" si="1"/>
        <v>0</v>
      </c>
      <c r="N21" s="40" t="str">
        <f t="shared" si="2"/>
        <v/>
      </c>
      <c r="O21" s="66"/>
      <c r="P21" s="68"/>
      <c r="Q21" s="67" t="e">
        <f t="shared" si="3"/>
        <v>#DIV/0!</v>
      </c>
      <c r="R21" s="40" t="str">
        <f t="shared" si="5"/>
        <v/>
      </c>
      <c r="S21" s="15"/>
      <c r="T21" s="16"/>
    </row>
    <row r="22" spans="2:20" x14ac:dyDescent="0.3">
      <c r="B22" s="1"/>
      <c r="C22" s="62">
        <v>9</v>
      </c>
      <c r="D22" s="63"/>
      <c r="E22" s="64"/>
      <c r="F22" s="64"/>
      <c r="G22" s="65">
        <v>0.1</v>
      </c>
      <c r="H22" s="63">
        <v>1</v>
      </c>
      <c r="I22" s="66"/>
      <c r="J22" s="37" t="s">
        <v>36</v>
      </c>
      <c r="K22" s="67">
        <f t="shared" si="0"/>
        <v>0</v>
      </c>
      <c r="L22" s="38" t="str">
        <f t="shared" si="4"/>
        <v/>
      </c>
      <c r="M22" s="67">
        <f t="shared" si="1"/>
        <v>0</v>
      </c>
      <c r="N22" s="40" t="str">
        <f t="shared" si="2"/>
        <v/>
      </c>
      <c r="O22" s="66"/>
      <c r="P22" s="68"/>
      <c r="Q22" s="67" t="e">
        <f t="shared" si="3"/>
        <v>#DIV/0!</v>
      </c>
      <c r="R22" s="40" t="str">
        <f t="shared" si="5"/>
        <v/>
      </c>
      <c r="S22" s="15"/>
      <c r="T22" s="16"/>
    </row>
    <row r="23" spans="2:20" x14ac:dyDescent="0.3">
      <c r="B23" s="1"/>
      <c r="C23" s="62">
        <v>10</v>
      </c>
      <c r="D23" s="63"/>
      <c r="E23" s="64"/>
      <c r="F23" s="64"/>
      <c r="G23" s="65">
        <v>0.1</v>
      </c>
      <c r="H23" s="63">
        <v>1</v>
      </c>
      <c r="I23" s="66"/>
      <c r="J23" s="37" t="s">
        <v>36</v>
      </c>
      <c r="K23" s="67">
        <f t="shared" si="0"/>
        <v>0</v>
      </c>
      <c r="L23" s="38" t="str">
        <f t="shared" si="4"/>
        <v/>
      </c>
      <c r="M23" s="67">
        <f t="shared" si="1"/>
        <v>0</v>
      </c>
      <c r="N23" s="40" t="str">
        <f t="shared" si="2"/>
        <v/>
      </c>
      <c r="O23" s="66"/>
      <c r="P23" s="68"/>
      <c r="Q23" s="67" t="e">
        <f t="shared" si="3"/>
        <v>#DIV/0!</v>
      </c>
      <c r="R23" s="40" t="str">
        <f t="shared" si="5"/>
        <v/>
      </c>
      <c r="S23" s="15"/>
      <c r="T23" s="16"/>
    </row>
    <row r="24" spans="2:20" x14ac:dyDescent="0.3">
      <c r="B24" s="1"/>
      <c r="C24" s="62">
        <v>11</v>
      </c>
      <c r="D24" s="63"/>
      <c r="E24" s="64"/>
      <c r="F24" s="64"/>
      <c r="G24" s="65">
        <v>0.1</v>
      </c>
      <c r="H24" s="63">
        <v>1</v>
      </c>
      <c r="I24" s="66"/>
      <c r="J24" s="37" t="s">
        <v>36</v>
      </c>
      <c r="K24" s="67">
        <f t="shared" si="0"/>
        <v>0</v>
      </c>
      <c r="L24" s="38" t="str">
        <f t="shared" si="4"/>
        <v/>
      </c>
      <c r="M24" s="67">
        <f t="shared" si="1"/>
        <v>0</v>
      </c>
      <c r="N24" s="40" t="str">
        <f t="shared" si="2"/>
        <v/>
      </c>
      <c r="O24" s="66"/>
      <c r="P24" s="68"/>
      <c r="Q24" s="67" t="e">
        <f t="shared" si="3"/>
        <v>#DIV/0!</v>
      </c>
      <c r="R24" s="40" t="str">
        <f>IF(ISERROR(Concentration_gg),"",Concentration_gg)</f>
        <v/>
      </c>
      <c r="S24" s="15"/>
      <c r="T24" s="16"/>
    </row>
    <row r="25" spans="2:20" x14ac:dyDescent="0.3">
      <c r="B25" s="1"/>
      <c r="C25" s="62">
        <v>12</v>
      </c>
      <c r="D25" s="63"/>
      <c r="E25" s="64"/>
      <c r="F25" s="64"/>
      <c r="G25" s="65">
        <v>0.1</v>
      </c>
      <c r="H25" s="63">
        <v>1</v>
      </c>
      <c r="I25" s="66"/>
      <c r="J25" s="37" t="s">
        <v>36</v>
      </c>
      <c r="K25" s="67">
        <f t="shared" si="0"/>
        <v>0</v>
      </c>
      <c r="L25" s="38" t="str">
        <f t="shared" si="4"/>
        <v/>
      </c>
      <c r="M25" s="67">
        <f t="shared" si="1"/>
        <v>0</v>
      </c>
      <c r="N25" s="40" t="str">
        <f t="shared" si="2"/>
        <v/>
      </c>
      <c r="O25" s="66"/>
      <c r="P25" s="68"/>
      <c r="Q25" s="67" t="e">
        <f t="shared" si="3"/>
        <v>#DIV/0!</v>
      </c>
      <c r="R25" s="40" t="str">
        <f t="shared" si="5"/>
        <v/>
      </c>
      <c r="S25" s="15"/>
      <c r="T25" s="16"/>
    </row>
    <row r="26" spans="2:20" x14ac:dyDescent="0.3">
      <c r="B26" s="1"/>
      <c r="C26" s="62">
        <v>13</v>
      </c>
      <c r="D26" s="63"/>
      <c r="E26" s="64"/>
      <c r="F26" s="64"/>
      <c r="G26" s="65">
        <v>0.1</v>
      </c>
      <c r="H26" s="63">
        <v>1</v>
      </c>
      <c r="I26" s="66"/>
      <c r="J26" s="37" t="s">
        <v>36</v>
      </c>
      <c r="K26" s="67">
        <f t="shared" si="0"/>
        <v>0</v>
      </c>
      <c r="L26" s="38" t="str">
        <f t="shared" si="4"/>
        <v/>
      </c>
      <c r="M26" s="67">
        <f t="shared" si="1"/>
        <v>0</v>
      </c>
      <c r="N26" s="40" t="str">
        <f t="shared" si="2"/>
        <v/>
      </c>
      <c r="O26" s="66"/>
      <c r="P26" s="68"/>
      <c r="Q26" s="67" t="e">
        <f t="shared" si="3"/>
        <v>#DIV/0!</v>
      </c>
      <c r="R26" s="40" t="str">
        <f t="shared" si="5"/>
        <v/>
      </c>
      <c r="S26" s="15"/>
      <c r="T26" s="16"/>
    </row>
    <row r="27" spans="2:20" x14ac:dyDescent="0.3">
      <c r="B27" s="1"/>
      <c r="C27" s="62">
        <v>14</v>
      </c>
      <c r="D27" s="63"/>
      <c r="E27" s="64"/>
      <c r="F27" s="64"/>
      <c r="G27" s="65">
        <v>0.1</v>
      </c>
      <c r="H27" s="63">
        <v>1</v>
      </c>
      <c r="I27" s="66"/>
      <c r="J27" s="37" t="s">
        <v>36</v>
      </c>
      <c r="K27" s="67">
        <f t="shared" si="0"/>
        <v>0</v>
      </c>
      <c r="L27" s="38" t="str">
        <f t="shared" si="4"/>
        <v/>
      </c>
      <c r="M27" s="67">
        <f t="shared" si="1"/>
        <v>0</v>
      </c>
      <c r="N27" s="40" t="str">
        <f t="shared" si="2"/>
        <v/>
      </c>
      <c r="O27" s="66"/>
      <c r="P27" s="68"/>
      <c r="Q27" s="67" t="e">
        <f t="shared" si="3"/>
        <v>#DIV/0!</v>
      </c>
      <c r="R27" s="40" t="str">
        <f t="shared" si="5"/>
        <v/>
      </c>
      <c r="S27" s="15"/>
      <c r="T27" s="16"/>
    </row>
    <row r="28" spans="2:20" x14ac:dyDescent="0.3">
      <c r="B28" s="1"/>
      <c r="C28" s="62">
        <v>15</v>
      </c>
      <c r="D28" s="63"/>
      <c r="E28" s="64"/>
      <c r="F28" s="64"/>
      <c r="G28" s="65">
        <v>0.1</v>
      </c>
      <c r="H28" s="63">
        <v>1</v>
      </c>
      <c r="I28" s="66"/>
      <c r="J28" s="37" t="s">
        <v>36</v>
      </c>
      <c r="K28" s="67">
        <f t="shared" si="0"/>
        <v>0</v>
      </c>
      <c r="L28" s="38" t="str">
        <f t="shared" si="4"/>
        <v/>
      </c>
      <c r="M28" s="67">
        <f t="shared" si="1"/>
        <v>0</v>
      </c>
      <c r="N28" s="40" t="str">
        <f t="shared" si="2"/>
        <v/>
      </c>
      <c r="O28" s="66"/>
      <c r="P28" s="68"/>
      <c r="Q28" s="67" t="e">
        <f t="shared" si="3"/>
        <v>#DIV/0!</v>
      </c>
      <c r="R28" s="40" t="str">
        <f t="shared" si="5"/>
        <v/>
      </c>
      <c r="S28" s="15"/>
      <c r="T28" s="16"/>
    </row>
    <row r="29" spans="2:20" x14ac:dyDescent="0.3">
      <c r="B29" s="1"/>
      <c r="C29" s="62">
        <v>16</v>
      </c>
      <c r="D29" s="63"/>
      <c r="E29" s="64"/>
      <c r="F29" s="64"/>
      <c r="G29" s="65">
        <v>0.1</v>
      </c>
      <c r="H29" s="63">
        <v>1</v>
      </c>
      <c r="I29" s="66"/>
      <c r="J29" s="37" t="s">
        <v>36</v>
      </c>
      <c r="K29" s="67">
        <f t="shared" si="0"/>
        <v>0</v>
      </c>
      <c r="L29" s="38" t="str">
        <f t="shared" si="4"/>
        <v/>
      </c>
      <c r="M29" s="67">
        <f t="shared" si="1"/>
        <v>0</v>
      </c>
      <c r="N29" s="40" t="str">
        <f t="shared" si="2"/>
        <v/>
      </c>
      <c r="O29" s="66"/>
      <c r="P29" s="68"/>
      <c r="Q29" s="67" t="e">
        <f t="shared" si="3"/>
        <v>#DIV/0!</v>
      </c>
      <c r="R29" s="40" t="str">
        <f t="shared" si="5"/>
        <v/>
      </c>
      <c r="S29" s="15"/>
      <c r="T29" s="16"/>
    </row>
    <row r="30" spans="2:20" x14ac:dyDescent="0.3">
      <c r="B30" s="1"/>
      <c r="C30" s="62">
        <v>17</v>
      </c>
      <c r="D30" s="63"/>
      <c r="E30" s="64"/>
      <c r="F30" s="64"/>
      <c r="G30" s="65">
        <v>0.1</v>
      </c>
      <c r="H30" s="63">
        <v>1</v>
      </c>
      <c r="I30" s="66"/>
      <c r="J30" s="37" t="s">
        <v>36</v>
      </c>
      <c r="K30" s="67">
        <f t="shared" si="0"/>
        <v>0</v>
      </c>
      <c r="L30" s="38" t="str">
        <f t="shared" si="4"/>
        <v/>
      </c>
      <c r="M30" s="67">
        <f t="shared" si="1"/>
        <v>0</v>
      </c>
      <c r="N30" s="40" t="str">
        <f t="shared" si="2"/>
        <v/>
      </c>
      <c r="O30" s="66"/>
      <c r="P30" s="68"/>
      <c r="Q30" s="67" t="e">
        <f t="shared" si="3"/>
        <v>#DIV/0!</v>
      </c>
      <c r="R30" s="40" t="str">
        <f t="shared" si="5"/>
        <v/>
      </c>
      <c r="S30" s="15"/>
      <c r="T30" s="16"/>
    </row>
    <row r="31" spans="2:20" x14ac:dyDescent="0.3">
      <c r="B31" s="1"/>
      <c r="C31" s="62">
        <v>18</v>
      </c>
      <c r="D31" s="63"/>
      <c r="E31" s="64"/>
      <c r="F31" s="64"/>
      <c r="G31" s="65">
        <v>0.1</v>
      </c>
      <c r="H31" s="63">
        <v>1</v>
      </c>
      <c r="I31" s="66"/>
      <c r="J31" s="37" t="s">
        <v>36</v>
      </c>
      <c r="K31" s="67">
        <f t="shared" si="0"/>
        <v>0</v>
      </c>
      <c r="L31" s="38" t="str">
        <f t="shared" si="4"/>
        <v/>
      </c>
      <c r="M31" s="67">
        <f t="shared" si="1"/>
        <v>0</v>
      </c>
      <c r="N31" s="40" t="str">
        <f t="shared" si="2"/>
        <v/>
      </c>
      <c r="O31" s="66"/>
      <c r="P31" s="68"/>
      <c r="Q31" s="67" t="e">
        <f t="shared" si="3"/>
        <v>#DIV/0!</v>
      </c>
      <c r="R31" s="40" t="str">
        <f t="shared" si="5"/>
        <v/>
      </c>
      <c r="S31" s="15"/>
      <c r="T31" s="16"/>
    </row>
    <row r="32" spans="2:20" x14ac:dyDescent="0.3">
      <c r="B32" s="1"/>
      <c r="C32" s="62">
        <v>19</v>
      </c>
      <c r="D32" s="63"/>
      <c r="E32" s="64"/>
      <c r="F32" s="64"/>
      <c r="G32" s="65">
        <v>0.1</v>
      </c>
      <c r="H32" s="63">
        <v>1</v>
      </c>
      <c r="I32" s="66"/>
      <c r="J32" s="37" t="s">
        <v>36</v>
      </c>
      <c r="K32" s="67">
        <f t="shared" si="0"/>
        <v>0</v>
      </c>
      <c r="L32" s="38" t="str">
        <f t="shared" si="4"/>
        <v/>
      </c>
      <c r="M32" s="67">
        <f t="shared" si="1"/>
        <v>0</v>
      </c>
      <c r="N32" s="40" t="str">
        <f t="shared" si="2"/>
        <v/>
      </c>
      <c r="O32" s="66"/>
      <c r="P32" s="68"/>
      <c r="Q32" s="67" t="e">
        <f t="shared" si="3"/>
        <v>#DIV/0!</v>
      </c>
      <c r="R32" s="40" t="str">
        <f t="shared" si="5"/>
        <v/>
      </c>
      <c r="S32" s="15"/>
      <c r="T32" s="16"/>
    </row>
    <row r="33" spans="2:20" x14ac:dyDescent="0.3">
      <c r="B33" s="1"/>
      <c r="C33" s="62">
        <v>20</v>
      </c>
      <c r="D33" s="63"/>
      <c r="E33" s="64"/>
      <c r="F33" s="64"/>
      <c r="G33" s="65">
        <v>0.1</v>
      </c>
      <c r="H33" s="63">
        <v>1</v>
      </c>
      <c r="I33" s="66"/>
      <c r="J33" s="37" t="s">
        <v>36</v>
      </c>
      <c r="K33" s="67">
        <f t="shared" si="0"/>
        <v>0</v>
      </c>
      <c r="L33" s="38" t="str">
        <f t="shared" si="4"/>
        <v/>
      </c>
      <c r="M33" s="67">
        <f t="shared" si="1"/>
        <v>0</v>
      </c>
      <c r="N33" s="40" t="str">
        <f t="shared" si="2"/>
        <v/>
      </c>
      <c r="O33" s="66"/>
      <c r="P33" s="68"/>
      <c r="Q33" s="67" t="e">
        <f t="shared" si="3"/>
        <v>#DIV/0!</v>
      </c>
      <c r="R33" s="40" t="str">
        <f t="shared" si="5"/>
        <v/>
      </c>
      <c r="S33" s="15"/>
      <c r="T33" s="16"/>
    </row>
    <row r="34" spans="2:20" x14ac:dyDescent="0.3">
      <c r="B34" s="1"/>
      <c r="C34" s="62">
        <v>21</v>
      </c>
      <c r="D34" s="63"/>
      <c r="E34" s="64"/>
      <c r="F34" s="64"/>
      <c r="G34" s="65">
        <v>0.1</v>
      </c>
      <c r="H34" s="63">
        <v>1</v>
      </c>
      <c r="I34" s="66"/>
      <c r="J34" s="37" t="s">
        <v>36</v>
      </c>
      <c r="K34" s="67">
        <f t="shared" si="0"/>
        <v>0</v>
      </c>
      <c r="L34" s="38" t="str">
        <f t="shared" si="4"/>
        <v/>
      </c>
      <c r="M34" s="67">
        <f t="shared" si="1"/>
        <v>0</v>
      </c>
      <c r="N34" s="40" t="str">
        <f t="shared" si="2"/>
        <v/>
      </c>
      <c r="O34" s="66"/>
      <c r="P34" s="68"/>
      <c r="Q34" s="67" t="e">
        <f t="shared" si="3"/>
        <v>#DIV/0!</v>
      </c>
      <c r="R34" s="40" t="str">
        <f>IF(ISERROR(Concentration_gg),"",Concentration_gg)</f>
        <v/>
      </c>
      <c r="S34" s="15"/>
      <c r="T34" s="16"/>
    </row>
    <row r="35" spans="2:20" x14ac:dyDescent="0.3">
      <c r="B35" s="1"/>
      <c r="C35" s="62">
        <v>22</v>
      </c>
      <c r="D35" s="63"/>
      <c r="E35" s="64"/>
      <c r="F35" s="64"/>
      <c r="G35" s="65">
        <v>0.1</v>
      </c>
      <c r="H35" s="63">
        <v>1</v>
      </c>
      <c r="I35" s="66"/>
      <c r="J35" s="37" t="s">
        <v>36</v>
      </c>
      <c r="K35" s="67">
        <f t="shared" si="0"/>
        <v>0</v>
      </c>
      <c r="L35" s="38" t="str">
        <f t="shared" si="4"/>
        <v/>
      </c>
      <c r="M35" s="67">
        <f t="shared" si="1"/>
        <v>0</v>
      </c>
      <c r="N35" s="40" t="str">
        <f t="shared" si="2"/>
        <v/>
      </c>
      <c r="O35" s="66"/>
      <c r="P35" s="68"/>
      <c r="Q35" s="67" t="e">
        <f t="shared" si="3"/>
        <v>#DIV/0!</v>
      </c>
      <c r="R35" s="40" t="str">
        <f t="shared" si="5"/>
        <v/>
      </c>
      <c r="S35" s="15"/>
      <c r="T35" s="16"/>
    </row>
    <row r="36" spans="2:20" x14ac:dyDescent="0.3">
      <c r="B36" s="1"/>
      <c r="C36" s="62">
        <v>23</v>
      </c>
      <c r="D36" s="63"/>
      <c r="E36" s="64"/>
      <c r="F36" s="64"/>
      <c r="G36" s="65">
        <v>0.1</v>
      </c>
      <c r="H36" s="63">
        <v>1</v>
      </c>
      <c r="I36" s="66"/>
      <c r="J36" s="37" t="s">
        <v>36</v>
      </c>
      <c r="K36" s="67">
        <f t="shared" si="0"/>
        <v>0</v>
      </c>
      <c r="L36" s="38" t="str">
        <f t="shared" si="4"/>
        <v/>
      </c>
      <c r="M36" s="67">
        <f t="shared" si="1"/>
        <v>0</v>
      </c>
      <c r="N36" s="40" t="str">
        <f t="shared" si="2"/>
        <v/>
      </c>
      <c r="O36" s="66"/>
      <c r="P36" s="68"/>
      <c r="Q36" s="67" t="e">
        <f t="shared" si="3"/>
        <v>#DIV/0!</v>
      </c>
      <c r="R36" s="40" t="str">
        <f t="shared" si="5"/>
        <v/>
      </c>
      <c r="S36" s="15"/>
      <c r="T36" s="16"/>
    </row>
    <row r="37" spans="2:20" x14ac:dyDescent="0.3">
      <c r="B37" s="1"/>
      <c r="C37" s="62">
        <v>24</v>
      </c>
      <c r="D37" s="63"/>
      <c r="E37" s="64"/>
      <c r="F37" s="64"/>
      <c r="G37" s="65">
        <v>0.1</v>
      </c>
      <c r="H37" s="63">
        <v>1</v>
      </c>
      <c r="I37" s="66"/>
      <c r="J37" s="37" t="s">
        <v>36</v>
      </c>
      <c r="K37" s="67">
        <f t="shared" si="0"/>
        <v>0</v>
      </c>
      <c r="L37" s="38" t="str">
        <f t="shared" si="4"/>
        <v/>
      </c>
      <c r="M37" s="67">
        <f t="shared" si="1"/>
        <v>0</v>
      </c>
      <c r="N37" s="40" t="str">
        <f t="shared" si="2"/>
        <v/>
      </c>
      <c r="O37" s="66"/>
      <c r="P37" s="68"/>
      <c r="Q37" s="67" t="e">
        <f t="shared" si="3"/>
        <v>#DIV/0!</v>
      </c>
      <c r="R37" s="40" t="str">
        <f t="shared" si="5"/>
        <v/>
      </c>
      <c r="S37" s="15"/>
      <c r="T37" s="16"/>
    </row>
    <row r="38" spans="2:20" x14ac:dyDescent="0.3">
      <c r="B38" s="1"/>
      <c r="C38" s="62">
        <v>25</v>
      </c>
      <c r="D38" s="63"/>
      <c r="E38" s="64"/>
      <c r="F38" s="64"/>
      <c r="G38" s="65">
        <v>0.1</v>
      </c>
      <c r="H38" s="63">
        <v>1</v>
      </c>
      <c r="I38" s="66"/>
      <c r="J38" s="37" t="s">
        <v>36</v>
      </c>
      <c r="K38" s="67">
        <f t="shared" si="0"/>
        <v>0</v>
      </c>
      <c r="L38" s="38" t="str">
        <f t="shared" si="4"/>
        <v/>
      </c>
      <c r="M38" s="67">
        <f t="shared" si="1"/>
        <v>0</v>
      </c>
      <c r="N38" s="40" t="str">
        <f t="shared" si="2"/>
        <v/>
      </c>
      <c r="O38" s="66"/>
      <c r="P38" s="68"/>
      <c r="Q38" s="67" t="e">
        <f t="shared" si="3"/>
        <v>#DIV/0!</v>
      </c>
      <c r="R38" s="40" t="str">
        <f t="shared" si="5"/>
        <v/>
      </c>
      <c r="S38" s="15"/>
      <c r="T38" s="16"/>
    </row>
    <row r="39" spans="2:20" x14ac:dyDescent="0.3">
      <c r="B39" s="1"/>
      <c r="C39" s="62">
        <v>26</v>
      </c>
      <c r="D39" s="63"/>
      <c r="E39" s="64"/>
      <c r="F39" s="64"/>
      <c r="G39" s="65">
        <v>0.1</v>
      </c>
      <c r="H39" s="63">
        <v>1</v>
      </c>
      <c r="I39" s="66"/>
      <c r="J39" s="37" t="s">
        <v>36</v>
      </c>
      <c r="K39" s="67">
        <f t="shared" si="0"/>
        <v>0</v>
      </c>
      <c r="L39" s="38" t="str">
        <f t="shared" si="4"/>
        <v/>
      </c>
      <c r="M39" s="67">
        <f t="shared" si="1"/>
        <v>0</v>
      </c>
      <c r="N39" s="40" t="str">
        <f t="shared" si="2"/>
        <v/>
      </c>
      <c r="O39" s="66"/>
      <c r="P39" s="68"/>
      <c r="Q39" s="67" t="e">
        <f t="shared" si="3"/>
        <v>#DIV/0!</v>
      </c>
      <c r="R39" s="40" t="str">
        <f t="shared" si="5"/>
        <v/>
      </c>
      <c r="S39" s="15"/>
      <c r="T39" s="16"/>
    </row>
    <row r="40" spans="2:20" x14ac:dyDescent="0.3">
      <c r="B40" s="1"/>
      <c r="C40" s="62">
        <v>27</v>
      </c>
      <c r="D40" s="63"/>
      <c r="E40" s="64"/>
      <c r="F40" s="64"/>
      <c r="G40" s="65">
        <v>0.1</v>
      </c>
      <c r="H40" s="63">
        <v>1</v>
      </c>
      <c r="I40" s="66"/>
      <c r="J40" s="37" t="s">
        <v>36</v>
      </c>
      <c r="K40" s="67">
        <f t="shared" si="0"/>
        <v>0</v>
      </c>
      <c r="L40" s="38" t="str">
        <f t="shared" si="4"/>
        <v/>
      </c>
      <c r="M40" s="67">
        <f t="shared" si="1"/>
        <v>0</v>
      </c>
      <c r="N40" s="40" t="str">
        <f t="shared" si="2"/>
        <v/>
      </c>
      <c r="O40" s="66"/>
      <c r="P40" s="68"/>
      <c r="Q40" s="67" t="e">
        <f t="shared" si="3"/>
        <v>#DIV/0!</v>
      </c>
      <c r="R40" s="40" t="str">
        <f t="shared" si="5"/>
        <v/>
      </c>
      <c r="S40" s="15"/>
      <c r="T40" s="16"/>
    </row>
    <row r="41" spans="2:20" x14ac:dyDescent="0.3">
      <c r="B41" s="1"/>
      <c r="C41" s="62">
        <v>28</v>
      </c>
      <c r="D41" s="63"/>
      <c r="E41" s="64"/>
      <c r="F41" s="64"/>
      <c r="G41" s="65">
        <v>0.1</v>
      </c>
      <c r="H41" s="63">
        <v>1</v>
      </c>
      <c r="I41" s="66"/>
      <c r="J41" s="37" t="s">
        <v>36</v>
      </c>
      <c r="K41" s="67">
        <f t="shared" si="0"/>
        <v>0</v>
      </c>
      <c r="L41" s="38" t="str">
        <f t="shared" si="4"/>
        <v/>
      </c>
      <c r="M41" s="67">
        <f t="shared" si="1"/>
        <v>0</v>
      </c>
      <c r="N41" s="40" t="str">
        <f t="shared" si="2"/>
        <v/>
      </c>
      <c r="O41" s="66"/>
      <c r="P41" s="68"/>
      <c r="Q41" s="67" t="e">
        <f t="shared" si="3"/>
        <v>#DIV/0!</v>
      </c>
      <c r="R41" s="40" t="str">
        <f t="shared" si="5"/>
        <v/>
      </c>
      <c r="S41" s="15"/>
      <c r="T41" s="16"/>
    </row>
    <row r="42" spans="2:20" x14ac:dyDescent="0.3">
      <c r="B42" s="1"/>
      <c r="C42" s="62">
        <v>29</v>
      </c>
      <c r="D42" s="63"/>
      <c r="E42" s="64"/>
      <c r="F42" s="64"/>
      <c r="G42" s="65">
        <v>0.1</v>
      </c>
      <c r="H42" s="63">
        <v>1</v>
      </c>
      <c r="I42" s="66"/>
      <c r="J42" s="37" t="s">
        <v>36</v>
      </c>
      <c r="K42" s="67">
        <f t="shared" si="0"/>
        <v>0</v>
      </c>
      <c r="L42" s="38" t="str">
        <f t="shared" si="4"/>
        <v/>
      </c>
      <c r="M42" s="67">
        <f t="shared" si="1"/>
        <v>0</v>
      </c>
      <c r="N42" s="40" t="str">
        <f t="shared" si="2"/>
        <v/>
      </c>
      <c r="O42" s="66"/>
      <c r="P42" s="68"/>
      <c r="Q42" s="67" t="e">
        <f t="shared" si="3"/>
        <v>#DIV/0!</v>
      </c>
      <c r="R42" s="40" t="str">
        <f t="shared" si="5"/>
        <v/>
      </c>
      <c r="S42" s="15"/>
      <c r="T42" s="16"/>
    </row>
    <row r="43" spans="2:20" x14ac:dyDescent="0.3">
      <c r="B43" s="1"/>
      <c r="C43" s="62">
        <v>30</v>
      </c>
      <c r="D43" s="63"/>
      <c r="E43" s="64"/>
      <c r="F43" s="64"/>
      <c r="G43" s="65">
        <v>0.1</v>
      </c>
      <c r="H43" s="63">
        <v>1</v>
      </c>
      <c r="I43" s="66"/>
      <c r="J43" s="37" t="s">
        <v>36</v>
      </c>
      <c r="K43" s="67">
        <f t="shared" si="0"/>
        <v>0</v>
      </c>
      <c r="L43" s="38" t="str">
        <f t="shared" si="4"/>
        <v/>
      </c>
      <c r="M43" s="67">
        <f t="shared" si="1"/>
        <v>0</v>
      </c>
      <c r="N43" s="40" t="str">
        <f t="shared" si="2"/>
        <v/>
      </c>
      <c r="O43" s="66"/>
      <c r="P43" s="68"/>
      <c r="Q43" s="67" t="e">
        <f t="shared" si="3"/>
        <v>#DIV/0!</v>
      </c>
      <c r="R43" s="40" t="str">
        <f t="shared" si="5"/>
        <v/>
      </c>
      <c r="S43" s="15"/>
      <c r="T43" s="16"/>
    </row>
    <row r="44" spans="2:20" x14ac:dyDescent="0.3">
      <c r="B44" s="1"/>
      <c r="C44" s="62">
        <v>31</v>
      </c>
      <c r="D44" s="63"/>
      <c r="E44" s="64"/>
      <c r="F44" s="64"/>
      <c r="G44" s="65">
        <v>0.1</v>
      </c>
      <c r="H44" s="63">
        <v>1</v>
      </c>
      <c r="I44" s="66"/>
      <c r="J44" s="37" t="s">
        <v>36</v>
      </c>
      <c r="K44" s="67">
        <f t="shared" si="0"/>
        <v>0</v>
      </c>
      <c r="L44" s="38" t="str">
        <f t="shared" si="4"/>
        <v/>
      </c>
      <c r="M44" s="67">
        <f t="shared" si="1"/>
        <v>0</v>
      </c>
      <c r="N44" s="40" t="str">
        <f t="shared" si="2"/>
        <v/>
      </c>
      <c r="O44" s="66"/>
      <c r="P44" s="68"/>
      <c r="Q44" s="67" t="e">
        <f t="shared" si="3"/>
        <v>#DIV/0!</v>
      </c>
      <c r="R44" s="40" t="str">
        <f>IF(ISERROR(Concentration_gg),"",Concentration_gg)</f>
        <v/>
      </c>
      <c r="S44" s="15"/>
      <c r="T44" s="16"/>
    </row>
    <row r="45" spans="2:20" x14ac:dyDescent="0.3">
      <c r="B45" s="1"/>
      <c r="C45" s="62">
        <v>32</v>
      </c>
      <c r="D45" s="63"/>
      <c r="E45" s="64"/>
      <c r="F45" s="64"/>
      <c r="G45" s="65">
        <v>0.1</v>
      </c>
      <c r="H45" s="63">
        <v>1</v>
      </c>
      <c r="I45" s="66"/>
      <c r="J45" s="37" t="s">
        <v>36</v>
      </c>
      <c r="K45" s="67">
        <f t="shared" si="0"/>
        <v>0</v>
      </c>
      <c r="L45" s="38" t="str">
        <f t="shared" si="4"/>
        <v/>
      </c>
      <c r="M45" s="67">
        <f t="shared" si="1"/>
        <v>0</v>
      </c>
      <c r="N45" s="40" t="str">
        <f t="shared" si="2"/>
        <v/>
      </c>
      <c r="O45" s="66"/>
      <c r="P45" s="68"/>
      <c r="Q45" s="67" t="e">
        <f t="shared" si="3"/>
        <v>#DIV/0!</v>
      </c>
      <c r="R45" s="40" t="str">
        <f t="shared" si="5"/>
        <v/>
      </c>
      <c r="S45" s="15"/>
      <c r="T45" s="16"/>
    </row>
    <row r="46" spans="2:20" x14ac:dyDescent="0.3">
      <c r="B46" s="1"/>
      <c r="C46" s="62">
        <v>33</v>
      </c>
      <c r="D46" s="63"/>
      <c r="E46" s="64"/>
      <c r="F46" s="64"/>
      <c r="G46" s="65">
        <v>0.1</v>
      </c>
      <c r="H46" s="63">
        <v>1</v>
      </c>
      <c r="I46" s="66"/>
      <c r="J46" s="37" t="s">
        <v>36</v>
      </c>
      <c r="K46" s="67">
        <f t="shared" si="0"/>
        <v>0</v>
      </c>
      <c r="L46" s="38" t="str">
        <f t="shared" si="4"/>
        <v/>
      </c>
      <c r="M46" s="67">
        <f t="shared" si="1"/>
        <v>0</v>
      </c>
      <c r="N46" s="40" t="str">
        <f t="shared" si="2"/>
        <v/>
      </c>
      <c r="O46" s="66"/>
      <c r="P46" s="68"/>
      <c r="Q46" s="67" t="e">
        <f t="shared" si="3"/>
        <v>#DIV/0!</v>
      </c>
      <c r="R46" s="40" t="str">
        <f t="shared" si="5"/>
        <v/>
      </c>
      <c r="S46" s="15"/>
      <c r="T46" s="16"/>
    </row>
    <row r="47" spans="2:20" x14ac:dyDescent="0.3">
      <c r="B47" s="1"/>
      <c r="C47" s="62">
        <v>34</v>
      </c>
      <c r="D47" s="63"/>
      <c r="E47" s="64"/>
      <c r="F47" s="64"/>
      <c r="G47" s="65">
        <v>0.1</v>
      </c>
      <c r="H47" s="63">
        <v>1</v>
      </c>
      <c r="I47" s="66"/>
      <c r="J47" s="37" t="s">
        <v>36</v>
      </c>
      <c r="K47" s="67">
        <f t="shared" si="0"/>
        <v>0</v>
      </c>
      <c r="L47" s="38" t="str">
        <f t="shared" si="4"/>
        <v/>
      </c>
      <c r="M47" s="67">
        <f t="shared" si="1"/>
        <v>0</v>
      </c>
      <c r="N47" s="40" t="str">
        <f t="shared" si="2"/>
        <v/>
      </c>
      <c r="O47" s="66"/>
      <c r="P47" s="68"/>
      <c r="Q47" s="67" t="e">
        <f t="shared" si="3"/>
        <v>#DIV/0!</v>
      </c>
      <c r="R47" s="40" t="str">
        <f t="shared" ref="R47:R53" si="6">IF(ISERROR(Concentration_gg),"",Concentration_gg)</f>
        <v/>
      </c>
      <c r="S47" s="15"/>
      <c r="T47" s="16"/>
    </row>
    <row r="48" spans="2:20" x14ac:dyDescent="0.3">
      <c r="B48" s="1"/>
      <c r="C48" s="62">
        <v>35</v>
      </c>
      <c r="D48" s="63"/>
      <c r="E48" s="64"/>
      <c r="F48" s="64"/>
      <c r="G48" s="65">
        <v>0.1</v>
      </c>
      <c r="H48" s="63">
        <v>1</v>
      </c>
      <c r="I48" s="66"/>
      <c r="J48" s="37" t="s">
        <v>36</v>
      </c>
      <c r="K48" s="67">
        <f t="shared" si="0"/>
        <v>0</v>
      </c>
      <c r="L48" s="38" t="str">
        <f t="shared" si="4"/>
        <v/>
      </c>
      <c r="M48" s="67">
        <f t="shared" si="1"/>
        <v>0</v>
      </c>
      <c r="N48" s="40" t="str">
        <f t="shared" si="2"/>
        <v/>
      </c>
      <c r="O48" s="66"/>
      <c r="P48" s="68"/>
      <c r="Q48" s="67" t="e">
        <f t="shared" si="3"/>
        <v>#DIV/0!</v>
      </c>
      <c r="R48" s="40" t="str">
        <f t="shared" si="6"/>
        <v/>
      </c>
      <c r="S48" s="15"/>
      <c r="T48" s="16"/>
    </row>
    <row r="49" spans="2:20" x14ac:dyDescent="0.3">
      <c r="B49" s="1"/>
      <c r="C49" s="62">
        <v>36</v>
      </c>
      <c r="D49" s="63"/>
      <c r="E49" s="64"/>
      <c r="F49" s="64"/>
      <c r="G49" s="65">
        <v>0.1</v>
      </c>
      <c r="H49" s="63">
        <v>1</v>
      </c>
      <c r="I49" s="66"/>
      <c r="J49" s="37" t="s">
        <v>36</v>
      </c>
      <c r="K49" s="67">
        <f t="shared" si="0"/>
        <v>0</v>
      </c>
      <c r="L49" s="38" t="str">
        <f t="shared" si="4"/>
        <v/>
      </c>
      <c r="M49" s="67">
        <f t="shared" si="1"/>
        <v>0</v>
      </c>
      <c r="N49" s="40" t="str">
        <f t="shared" si="2"/>
        <v/>
      </c>
      <c r="O49" s="66"/>
      <c r="P49" s="68"/>
      <c r="Q49" s="67" t="e">
        <f t="shared" si="3"/>
        <v>#DIV/0!</v>
      </c>
      <c r="R49" s="40" t="str">
        <f t="shared" si="6"/>
        <v/>
      </c>
      <c r="S49" s="15"/>
      <c r="T49" s="16"/>
    </row>
    <row r="50" spans="2:20" x14ac:dyDescent="0.3">
      <c r="B50" s="1"/>
      <c r="C50" s="62">
        <v>37</v>
      </c>
      <c r="D50" s="63"/>
      <c r="E50" s="64"/>
      <c r="F50" s="64"/>
      <c r="G50" s="65">
        <v>0.1</v>
      </c>
      <c r="H50" s="63">
        <v>1</v>
      </c>
      <c r="I50" s="66"/>
      <c r="J50" s="37" t="s">
        <v>36</v>
      </c>
      <c r="K50" s="67">
        <f t="shared" si="0"/>
        <v>0</v>
      </c>
      <c r="L50" s="38" t="str">
        <f t="shared" si="4"/>
        <v/>
      </c>
      <c r="M50" s="67">
        <f t="shared" si="1"/>
        <v>0</v>
      </c>
      <c r="N50" s="40" t="str">
        <f t="shared" si="2"/>
        <v/>
      </c>
      <c r="O50" s="66"/>
      <c r="P50" s="68"/>
      <c r="Q50" s="67" t="e">
        <f t="shared" si="3"/>
        <v>#DIV/0!</v>
      </c>
      <c r="R50" s="40" t="str">
        <f t="shared" si="6"/>
        <v/>
      </c>
      <c r="S50" s="15"/>
      <c r="T50" s="16"/>
    </row>
    <row r="51" spans="2:20" x14ac:dyDescent="0.3">
      <c r="B51" s="1"/>
      <c r="C51" s="62">
        <v>38</v>
      </c>
      <c r="D51" s="63"/>
      <c r="E51" s="64"/>
      <c r="F51" s="64"/>
      <c r="G51" s="65">
        <v>0.1</v>
      </c>
      <c r="H51" s="63">
        <v>1</v>
      </c>
      <c r="I51" s="66"/>
      <c r="J51" s="37" t="s">
        <v>36</v>
      </c>
      <c r="K51" s="67">
        <f t="shared" si="0"/>
        <v>0</v>
      </c>
      <c r="L51" s="38" t="str">
        <f t="shared" si="4"/>
        <v/>
      </c>
      <c r="M51" s="67">
        <f t="shared" si="1"/>
        <v>0</v>
      </c>
      <c r="N51" s="40" t="str">
        <f t="shared" si="2"/>
        <v/>
      </c>
      <c r="O51" s="66"/>
      <c r="P51" s="68"/>
      <c r="Q51" s="67" t="e">
        <f t="shared" si="3"/>
        <v>#DIV/0!</v>
      </c>
      <c r="R51" s="40" t="str">
        <f t="shared" si="6"/>
        <v/>
      </c>
      <c r="S51" s="15"/>
      <c r="T51" s="16"/>
    </row>
    <row r="52" spans="2:20" x14ac:dyDescent="0.3">
      <c r="B52" s="1"/>
      <c r="C52" s="62">
        <v>39</v>
      </c>
      <c r="D52" s="63"/>
      <c r="E52" s="64"/>
      <c r="F52" s="64"/>
      <c r="G52" s="65">
        <v>0.1</v>
      </c>
      <c r="H52" s="63">
        <v>1</v>
      </c>
      <c r="I52" s="66"/>
      <c r="J52" s="37" t="s">
        <v>36</v>
      </c>
      <c r="K52" s="67">
        <f t="shared" si="0"/>
        <v>0</v>
      </c>
      <c r="L52" s="38" t="str">
        <f t="shared" si="4"/>
        <v/>
      </c>
      <c r="M52" s="67">
        <f t="shared" si="1"/>
        <v>0</v>
      </c>
      <c r="N52" s="40" t="str">
        <f t="shared" si="2"/>
        <v/>
      </c>
      <c r="O52" s="66"/>
      <c r="P52" s="68"/>
      <c r="Q52" s="67" t="e">
        <f t="shared" si="3"/>
        <v>#DIV/0!</v>
      </c>
      <c r="R52" s="40" t="str">
        <f t="shared" si="6"/>
        <v/>
      </c>
      <c r="S52" s="15"/>
      <c r="T52" s="16"/>
    </row>
    <row r="53" spans="2:20" x14ac:dyDescent="0.3">
      <c r="B53" s="1"/>
      <c r="C53" s="69">
        <v>40</v>
      </c>
      <c r="D53" s="70"/>
      <c r="E53" s="56"/>
      <c r="F53" s="56"/>
      <c r="G53" s="71">
        <v>0.1</v>
      </c>
      <c r="H53" s="70">
        <v>1</v>
      </c>
      <c r="I53" s="66"/>
      <c r="J53" s="37" t="s">
        <v>36</v>
      </c>
      <c r="K53" s="67">
        <f t="shared" si="0"/>
        <v>0</v>
      </c>
      <c r="L53" s="72" t="str">
        <f t="shared" si="4"/>
        <v/>
      </c>
      <c r="M53" s="67">
        <f t="shared" si="1"/>
        <v>0</v>
      </c>
      <c r="N53" s="73" t="str">
        <f t="shared" si="2"/>
        <v/>
      </c>
      <c r="O53" s="66"/>
      <c r="P53" s="74"/>
      <c r="Q53" s="75" t="e">
        <f t="shared" si="3"/>
        <v>#DIV/0!</v>
      </c>
      <c r="R53" s="73" t="str">
        <f t="shared" si="6"/>
        <v/>
      </c>
      <c r="S53" s="15"/>
      <c r="T53" s="16"/>
    </row>
    <row r="54" spans="2:20" x14ac:dyDescent="0.3">
      <c r="B54" s="1"/>
      <c r="C54" s="76"/>
      <c r="D54" s="76"/>
      <c r="E54" s="77"/>
      <c r="F54" s="77"/>
      <c r="G54" s="77"/>
      <c r="H54" s="77"/>
      <c r="I54" s="15"/>
      <c r="J54" s="76"/>
      <c r="K54" s="15"/>
      <c r="L54" s="55"/>
      <c r="M54" s="55"/>
      <c r="N54" s="55"/>
      <c r="O54" s="15"/>
      <c r="P54" s="77"/>
      <c r="Q54" s="15"/>
      <c r="R54" s="55"/>
      <c r="S54" s="15"/>
      <c r="T54" s="16"/>
    </row>
    <row r="55" spans="2:20" x14ac:dyDescent="0.3">
      <c r="B55" s="1"/>
      <c r="C55" s="76"/>
      <c r="D55" s="76"/>
      <c r="E55" s="77"/>
      <c r="F55" s="77"/>
      <c r="G55" s="77"/>
      <c r="H55" s="77"/>
      <c r="I55" s="15"/>
      <c r="J55" s="76"/>
      <c r="K55" s="15"/>
      <c r="L55" s="55"/>
      <c r="M55" s="55"/>
      <c r="N55" s="55"/>
      <c r="O55" s="15"/>
      <c r="P55" s="77"/>
      <c r="Q55" s="15"/>
      <c r="R55" s="55"/>
      <c r="S55" s="15"/>
      <c r="T55" s="16"/>
    </row>
    <row r="56" spans="2:20" ht="52.5" customHeight="1" x14ac:dyDescent="0.3">
      <c r="B56" s="1"/>
      <c r="C56" s="88" t="s">
        <v>38</v>
      </c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15"/>
      <c r="T56" s="16"/>
    </row>
    <row r="57" spans="2:20" ht="400.15" customHeight="1" x14ac:dyDescent="0.3"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</row>
  </sheetData>
  <sheetProtection algorithmName="SHA-512" hashValue="Eq3A6lUN0GxDRAgokerBQlKLbl7YYuYaQLE1eo8WmCG+6Wc5RpM5CiRZmNiPCUrLO3XHHbkTeD9h1WJJg0NOBg==" saltValue="ArGU+lXSY0OFSqlKkKGriA==" spinCount="100000" sheet="1" objects="1" scenarios="1"/>
  <mergeCells count="2">
    <mergeCell ref="C56:R56"/>
    <mergeCell ref="E4:H4"/>
  </mergeCells>
  <dataValidations count="3">
    <dataValidation type="decimal" allowBlank="1" showErrorMessage="1" error="Enter numeric values only" sqref="E8:F10 P14:P53 E14:H53" xr:uid="{21BCDAFF-3C90-4ED8-A230-3328CC8E921F}">
      <formula1>0</formula1>
      <formula2>10000</formula2>
    </dataValidation>
    <dataValidation type="decimal" allowBlank="1" showErrorMessage="1" error="Please enter numeric values only." sqref="E54:F55" xr:uid="{75204669-9C32-411E-ADFB-89B2CEE5056A}">
      <formula1>0</formula1>
      <formula2>100</formula2>
    </dataValidation>
    <dataValidation type="decimal" errorStyle="warning" allowBlank="1" showErrorMessage="1" error="Please enter numeric values only." sqref="G54:H55 P54:P55" xr:uid="{DAB4FACC-605A-411D-8E95-E8FDD02C2042}">
      <formula1>0</formula1>
      <formula2>100</formula2>
    </dataValidation>
  </dataValidations>
  <pageMargins left="0.59055118110236227" right="0.59055118110236227" top="0.59055118110236227" bottom="0.98425196850393704" header="0.51181102362204722" footer="0.51181102362204722"/>
  <pageSetup paperSize="9" scale="75" fitToHeight="2" orientation="portrait" horizontalDpi="360" verticalDpi="360" r:id="rId1"/>
  <headerFooter alignWithMargins="0">
    <oddFooter>&amp;LPrinted on &amp;D, 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97"/>
  <sheetViews>
    <sheetView tabSelected="1" topLeftCell="A77" zoomScaleNormal="100" workbookViewId="0">
      <selection activeCell="C96" sqref="C96:S96"/>
    </sheetView>
  </sheetViews>
  <sheetFormatPr defaultColWidth="12.28515625" defaultRowHeight="15" x14ac:dyDescent="0.3"/>
  <cols>
    <col min="1" max="1" width="0.85546875" style="9" customWidth="1"/>
    <col min="2" max="2" width="0.7109375" style="9" customWidth="1"/>
    <col min="3" max="3" width="3.5703125" style="9" customWidth="1"/>
    <col min="4" max="4" width="14.7109375" style="9" customWidth="1"/>
    <col min="5" max="7" width="9.5703125" style="9" customWidth="1"/>
    <col min="8" max="9" width="10" style="9" customWidth="1"/>
    <col min="10" max="10" width="1.7109375" style="9" customWidth="1"/>
    <col min="11" max="11" width="10.85546875" style="9" customWidth="1"/>
    <col min="12" max="12" width="10.42578125" style="9" hidden="1" customWidth="1"/>
    <col min="13" max="13" width="11.7109375" style="9" customWidth="1"/>
    <col min="14" max="14" width="10.42578125" style="9" hidden="1" customWidth="1"/>
    <col min="15" max="15" width="11.7109375" style="9" customWidth="1"/>
    <col min="16" max="16" width="1.7109375" style="9" customWidth="1"/>
    <col min="17" max="17" width="10" style="9" customWidth="1"/>
    <col min="18" max="18" width="9.85546875" style="9" hidden="1" customWidth="1"/>
    <col min="19" max="19" width="11.7109375" style="9" customWidth="1"/>
    <col min="20" max="20" width="1.140625" style="9" customWidth="1"/>
    <col min="21" max="21" width="200.7109375" style="9" customWidth="1"/>
    <col min="22" max="16384" width="12.28515625" style="9"/>
  </cols>
  <sheetData>
    <row r="1" spans="2:20" ht="7.9" customHeight="1" x14ac:dyDescent="0.3"/>
    <row r="2" spans="2:20" ht="100.15" customHeight="1" x14ac:dyDescent="0.3">
      <c r="B2" s="1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"/>
    </row>
    <row r="3" spans="2:20" ht="15" customHeight="1" x14ac:dyDescent="0.3">
      <c r="B3" s="1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"/>
    </row>
    <row r="4" spans="2:20" x14ac:dyDescent="0.3">
      <c r="B4" s="1"/>
      <c r="C4" s="15"/>
      <c r="D4" s="25" t="s">
        <v>1</v>
      </c>
      <c r="E4" s="90"/>
      <c r="F4" s="91"/>
      <c r="G4" s="91"/>
      <c r="H4" s="91"/>
      <c r="I4" s="92"/>
      <c r="J4" s="15"/>
      <c r="K4" s="15"/>
      <c r="L4" s="15"/>
      <c r="M4" s="54"/>
      <c r="N4" s="54"/>
      <c r="O4" s="54"/>
      <c r="P4" s="15"/>
      <c r="Q4" s="54"/>
      <c r="R4" s="15"/>
      <c r="S4" s="15"/>
      <c r="T4" s="1"/>
    </row>
    <row r="5" spans="2:20" ht="15.4" customHeight="1" x14ac:dyDescent="0.3">
      <c r="B5" s="1"/>
      <c r="C5" s="15"/>
      <c r="D5" s="15"/>
      <c r="E5" s="15"/>
      <c r="F5" s="15"/>
      <c r="G5" s="15"/>
      <c r="H5" s="15"/>
      <c r="I5" s="15"/>
      <c r="J5" s="24"/>
      <c r="K5" s="15"/>
      <c r="L5" s="55"/>
      <c r="M5" s="15"/>
      <c r="N5" s="15"/>
      <c r="O5" s="15"/>
      <c r="P5" s="15"/>
      <c r="Q5" s="15"/>
      <c r="R5" s="15"/>
      <c r="S5" s="19"/>
      <c r="T5" s="1"/>
    </row>
    <row r="6" spans="2:20" x14ac:dyDescent="0.3">
      <c r="B6" s="1"/>
      <c r="C6" s="15"/>
      <c r="D6" s="15"/>
      <c r="E6" s="25" t="s">
        <v>2</v>
      </c>
      <c r="F6" s="24"/>
      <c r="G6" s="15"/>
      <c r="H6" s="15"/>
      <c r="I6" s="15"/>
      <c r="J6" s="15"/>
      <c r="K6" s="15"/>
      <c r="L6" s="55"/>
      <c r="M6" s="15"/>
      <c r="N6" s="15"/>
      <c r="O6" s="15"/>
      <c r="P6" s="15"/>
      <c r="Q6" s="15"/>
      <c r="R6" s="15"/>
      <c r="S6" s="19"/>
      <c r="T6" s="1"/>
    </row>
    <row r="7" spans="2:20" ht="18.75" x14ac:dyDescent="0.3">
      <c r="B7" s="1"/>
      <c r="C7" s="15"/>
      <c r="D7" s="15"/>
      <c r="E7" s="26" t="s">
        <v>30</v>
      </c>
      <c r="F7" s="26" t="s">
        <v>31</v>
      </c>
      <c r="G7" s="26" t="s">
        <v>32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"/>
    </row>
    <row r="8" spans="2:20" x14ac:dyDescent="0.3">
      <c r="B8" s="1"/>
      <c r="C8" s="15"/>
      <c r="D8" s="15">
        <v>1</v>
      </c>
      <c r="E8" s="56"/>
      <c r="F8" s="56"/>
      <c r="G8" s="56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"/>
    </row>
    <row r="9" spans="2:20" x14ac:dyDescent="0.3">
      <c r="B9" s="1"/>
      <c r="C9" s="15"/>
      <c r="D9" s="15">
        <v>2</v>
      </c>
      <c r="E9" s="56"/>
      <c r="F9" s="56"/>
      <c r="G9" s="56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"/>
    </row>
    <row r="10" spans="2:20" x14ac:dyDescent="0.3">
      <c r="B10" s="1"/>
      <c r="C10" s="15"/>
      <c r="D10" s="15"/>
      <c r="E10" s="57">
        <f>IF(COUNT(E8:E9)=0,0,(IF(A1_blank_1=0,0.0000001,A1_blank_1)+IF(A1_blank_2=0,0.0000001,A1_blank_2))/COUNT(E8:E9))</f>
        <v>0</v>
      </c>
      <c r="F10" s="57">
        <f xml:space="preserve"> IF(COUNT(F8:F9)=0,0,(IF(A2_blank_1=0,0.0000001,A2_blank_1)+IF(A2_blank_2=0,0.0000001,A2_blank_2))/COUNT(F8:F9))</f>
        <v>0</v>
      </c>
      <c r="G10" s="57">
        <f xml:space="preserve"> IF(COUNT(G8:G9)=0,0,(IF(A3_blank_1=0,0.0000001,A3_blank_1)+IF(A3_blank_2=0,0.0000001,A3_blank_2))/COUNT(G8:G9))</f>
        <v>0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"/>
    </row>
    <row r="11" spans="2:20" x14ac:dyDescent="0.3">
      <c r="B11" s="1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"/>
    </row>
    <row r="12" spans="2:20" x14ac:dyDescent="0.3">
      <c r="B12" s="1"/>
      <c r="C12" s="15"/>
      <c r="D12" s="15"/>
      <c r="E12" s="25" t="s">
        <v>24</v>
      </c>
      <c r="F12" s="15"/>
      <c r="G12" s="15"/>
      <c r="H12" s="15"/>
      <c r="I12" s="15"/>
      <c r="J12" s="15"/>
      <c r="K12" s="25" t="s">
        <v>3</v>
      </c>
      <c r="L12" s="15"/>
      <c r="M12" s="25"/>
      <c r="N12" s="15"/>
      <c r="O12" s="28"/>
      <c r="P12" s="15"/>
      <c r="Q12" s="15"/>
      <c r="R12" s="15"/>
      <c r="S12" s="15"/>
      <c r="T12" s="1"/>
    </row>
    <row r="13" spans="2:20" s="11" customFormat="1" ht="51" x14ac:dyDescent="0.25">
      <c r="B13" s="3"/>
      <c r="C13" s="58"/>
      <c r="D13" s="30" t="s">
        <v>5</v>
      </c>
      <c r="E13" s="31" t="s">
        <v>30</v>
      </c>
      <c r="F13" s="31" t="s">
        <v>31</v>
      </c>
      <c r="G13" s="31" t="s">
        <v>32</v>
      </c>
      <c r="H13" s="32" t="s">
        <v>6</v>
      </c>
      <c r="I13" s="32" t="s">
        <v>7</v>
      </c>
      <c r="J13" s="78"/>
      <c r="K13" s="32" t="s">
        <v>8</v>
      </c>
      <c r="L13" s="60" t="s">
        <v>25</v>
      </c>
      <c r="M13" s="32" t="s">
        <v>37</v>
      </c>
      <c r="N13" s="60" t="s">
        <v>34</v>
      </c>
      <c r="O13" s="32" t="s">
        <v>9</v>
      </c>
      <c r="P13" s="59"/>
      <c r="Q13" s="32" t="s">
        <v>10</v>
      </c>
      <c r="R13" s="60" t="s">
        <v>35</v>
      </c>
      <c r="S13" s="32" t="s">
        <v>11</v>
      </c>
      <c r="T13" s="4"/>
    </row>
    <row r="14" spans="2:20" x14ac:dyDescent="0.3">
      <c r="B14" s="1"/>
      <c r="C14" s="62">
        <v>1</v>
      </c>
      <c r="D14" s="63"/>
      <c r="E14" s="64"/>
      <c r="F14" s="64"/>
      <c r="G14" s="64"/>
      <c r="H14" s="65">
        <v>0.1</v>
      </c>
      <c r="I14" s="63">
        <v>1</v>
      </c>
      <c r="J14" s="66"/>
      <c r="K14" s="37" t="s">
        <v>12</v>
      </c>
      <c r="L14" s="67">
        <f>(A2_sample-(0.808*A1_sample))-(A2_blank_ave-(0.808*A1_blank_ave))</f>
        <v>0</v>
      </c>
      <c r="M14" s="38" t="str">
        <f>IF(OR(ISBLANK(A1_sample),ISBLANK(A2_sample),A1_blank_ave=0,A2_blank_ave=0),"",Change_absorbance)</f>
        <v/>
      </c>
      <c r="N14" s="67">
        <f>0.07435*L14*Dilution/Sample_volume</f>
        <v>0</v>
      </c>
      <c r="O14" s="40" t="str">
        <f>IF(OR(ISBLANK(A1_sample),ISBLANK(A2_sample),A1_blank_ave=0,A2_blank_ave=0),"",Concentration_gL)</f>
        <v/>
      </c>
      <c r="P14" s="66"/>
      <c r="Q14" s="68"/>
      <c r="R14" s="67" t="e">
        <f>Concentration_gL*100/Sample_con_gL</f>
        <v>#DIV/0!</v>
      </c>
      <c r="S14" s="40" t="str">
        <f>IF(ISERROR(Concentration_gg),"",Concentration_gg)</f>
        <v/>
      </c>
      <c r="T14" s="1"/>
    </row>
    <row r="15" spans="2:20" x14ac:dyDescent="0.3">
      <c r="B15" s="1"/>
      <c r="C15" s="79"/>
      <c r="D15" s="41"/>
      <c r="E15" s="41"/>
      <c r="F15" s="41"/>
      <c r="G15" s="41"/>
      <c r="H15" s="41"/>
      <c r="I15" s="41"/>
      <c r="J15" s="66"/>
      <c r="K15" s="41" t="s">
        <v>13</v>
      </c>
      <c r="L15" s="80">
        <f>(G14-(0.839*F14))-(A3_blank_ave-(0.839*A2_blank_ave))</f>
        <v>0</v>
      </c>
      <c r="M15" s="42" t="str">
        <f>IF(OR(ISBLANK(F14),ISBLANK(G14),A2_blank_ave=0,A3_blank_ave=0),"",Change_absorbance)</f>
        <v/>
      </c>
      <c r="N15" s="81">
        <f>0.08865*L15*I14/H14</f>
        <v>0</v>
      </c>
      <c r="O15" s="43" t="str">
        <f>IF(OR(ISBLANK(F14),ISBLANK(G14),A2_blank_ave=0,A3_blank_ave=0),"",Concentration_gL)</f>
        <v/>
      </c>
      <c r="P15" s="66"/>
      <c r="Q15" s="41"/>
      <c r="R15" s="81" t="e">
        <f>Concentration_gL*100/Q14</f>
        <v>#DIV/0!</v>
      </c>
      <c r="S15" s="43" t="str">
        <f t="shared" ref="S15:S78" si="0">IF(ISERROR(Concentration_gg),"",Concentration_gg)</f>
        <v/>
      </c>
      <c r="T15" s="1"/>
    </row>
    <row r="16" spans="2:20" x14ac:dyDescent="0.3">
      <c r="B16" s="1"/>
      <c r="C16" s="62">
        <v>2</v>
      </c>
      <c r="D16" s="63"/>
      <c r="E16" s="64"/>
      <c r="F16" s="64"/>
      <c r="G16" s="64"/>
      <c r="H16" s="65">
        <v>0.1</v>
      </c>
      <c r="I16" s="63">
        <v>1</v>
      </c>
      <c r="J16" s="66"/>
      <c r="K16" s="37" t="s">
        <v>12</v>
      </c>
      <c r="L16" s="67">
        <f>(A2_sample-(0.808*A1_sample))-(A2_blank_ave-(0.808*A1_blank_ave))</f>
        <v>0</v>
      </c>
      <c r="M16" s="38" t="str">
        <f>IF(OR(ISBLANK(A1_sample),ISBLANK(A2_sample),A1_blank_ave=0,A2_blank_ave=0),"",Change_absorbance)</f>
        <v/>
      </c>
      <c r="N16" s="67">
        <f>0.07435*L16*Dilution/Sample_volume</f>
        <v>0</v>
      </c>
      <c r="O16" s="40" t="str">
        <f>IF(OR(ISBLANK(A1_sample),ISBLANK(A2_sample),A1_blank_ave=0,A2_blank_ave=0),"",Concentration_gL)</f>
        <v/>
      </c>
      <c r="P16" s="66"/>
      <c r="Q16" s="68"/>
      <c r="R16" s="67" t="e">
        <f>Concentration_gL*100/Sample_con_gL</f>
        <v>#DIV/0!</v>
      </c>
      <c r="S16" s="40" t="str">
        <f t="shared" si="0"/>
        <v/>
      </c>
      <c r="T16" s="1"/>
    </row>
    <row r="17" spans="2:20" x14ac:dyDescent="0.3">
      <c r="B17" s="1"/>
      <c r="C17" s="79"/>
      <c r="D17" s="41"/>
      <c r="E17" s="41"/>
      <c r="F17" s="41"/>
      <c r="G17" s="41"/>
      <c r="H17" s="41"/>
      <c r="I17" s="41"/>
      <c r="J17" s="66"/>
      <c r="K17" s="41" t="s">
        <v>13</v>
      </c>
      <c r="L17" s="80">
        <f>(G16-(0.839*F16))-(A3_blank_ave-(0.839*A2_blank_ave))</f>
        <v>0</v>
      </c>
      <c r="M17" s="42" t="str">
        <f>IF(OR(ISBLANK(F16),ISBLANK(G16),A2_blank_ave=0,A3_blank_ave=0),"",Change_absorbance)</f>
        <v/>
      </c>
      <c r="N17" s="81">
        <f t="shared" ref="N17" si="1">0.08865*L17*I16/H16</f>
        <v>0</v>
      </c>
      <c r="O17" s="43" t="str">
        <f>IF(OR(ISBLANK(F16),ISBLANK(G16),A2_blank_ave=0,A3_blank_ave=0),"",Concentration_gL)</f>
        <v/>
      </c>
      <c r="P17" s="66"/>
      <c r="Q17" s="41"/>
      <c r="R17" s="81" t="e">
        <f>Concentration_gL*100/Q16</f>
        <v>#DIV/0!</v>
      </c>
      <c r="S17" s="43" t="str">
        <f t="shared" si="0"/>
        <v/>
      </c>
      <c r="T17" s="1"/>
    </row>
    <row r="18" spans="2:20" x14ac:dyDescent="0.3">
      <c r="B18" s="1"/>
      <c r="C18" s="62">
        <v>3</v>
      </c>
      <c r="D18" s="63"/>
      <c r="E18" s="64"/>
      <c r="F18" s="64"/>
      <c r="G18" s="64"/>
      <c r="H18" s="65">
        <v>0.1</v>
      </c>
      <c r="I18" s="63">
        <v>1</v>
      </c>
      <c r="J18" s="66"/>
      <c r="K18" s="37" t="s">
        <v>12</v>
      </c>
      <c r="L18" s="67">
        <f>(A2_sample-(0.808*A1_sample))-(A2_blank_ave-(0.808*A1_blank_ave))</f>
        <v>0</v>
      </c>
      <c r="M18" s="38" t="str">
        <f>IF(OR(ISBLANK(A1_sample),ISBLANK(A2_sample),A1_blank_ave=0,A2_blank_ave=0),"",Change_absorbance)</f>
        <v/>
      </c>
      <c r="N18" s="67">
        <f>0.07435*L18*Dilution/Sample_volume</f>
        <v>0</v>
      </c>
      <c r="O18" s="40" t="str">
        <f>IF(OR(ISBLANK(A1_sample),ISBLANK(A2_sample),A1_blank_ave=0,A2_blank_ave=0),"",Concentration_gL)</f>
        <v/>
      </c>
      <c r="P18" s="66"/>
      <c r="Q18" s="68"/>
      <c r="R18" s="67" t="e">
        <f>Concentration_gL*100/Sample_con_gL</f>
        <v>#DIV/0!</v>
      </c>
      <c r="S18" s="40" t="str">
        <f t="shared" si="0"/>
        <v/>
      </c>
      <c r="T18" s="1"/>
    </row>
    <row r="19" spans="2:20" x14ac:dyDescent="0.3">
      <c r="B19" s="1"/>
      <c r="C19" s="79"/>
      <c r="D19" s="41"/>
      <c r="E19" s="41"/>
      <c r="F19" s="41"/>
      <c r="G19" s="41"/>
      <c r="H19" s="41"/>
      <c r="I19" s="41"/>
      <c r="J19" s="66"/>
      <c r="K19" s="41" t="s">
        <v>13</v>
      </c>
      <c r="L19" s="80">
        <f>(G18-(0.839*F18))-(A3_blank_ave-(0.839*A2_blank_ave))</f>
        <v>0</v>
      </c>
      <c r="M19" s="42" t="str">
        <f>IF(OR(ISBLANK(F18),ISBLANK(G18),A2_blank_ave=0,A3_blank_ave=0),"",Change_absorbance)</f>
        <v/>
      </c>
      <c r="N19" s="81">
        <f t="shared" ref="N19" si="2">0.08865*L19*I18/H18</f>
        <v>0</v>
      </c>
      <c r="O19" s="43" t="str">
        <f>IF(OR(ISBLANK(F18),ISBLANK(G18),A2_blank_ave=0,A3_blank_ave=0),"",Concentration_gL)</f>
        <v/>
      </c>
      <c r="P19" s="66"/>
      <c r="Q19" s="41"/>
      <c r="R19" s="81" t="e">
        <f>Concentration_gL*100/Q18</f>
        <v>#DIV/0!</v>
      </c>
      <c r="S19" s="43" t="str">
        <f t="shared" si="0"/>
        <v/>
      </c>
      <c r="T19" s="1"/>
    </row>
    <row r="20" spans="2:20" x14ac:dyDescent="0.3">
      <c r="B20" s="1"/>
      <c r="C20" s="62">
        <v>4</v>
      </c>
      <c r="D20" s="63"/>
      <c r="E20" s="64"/>
      <c r="F20" s="64"/>
      <c r="G20" s="64"/>
      <c r="H20" s="65">
        <v>0.1</v>
      </c>
      <c r="I20" s="63">
        <v>1</v>
      </c>
      <c r="J20" s="66"/>
      <c r="K20" s="37" t="s">
        <v>12</v>
      </c>
      <c r="L20" s="67">
        <f>(A2_sample-(0.808*A1_sample))-(A2_blank_ave-(0.808*A1_blank_ave))</f>
        <v>0</v>
      </c>
      <c r="M20" s="38" t="str">
        <f>IF(OR(ISBLANK(A1_sample),ISBLANK(A2_sample),A1_blank_ave=0,A2_blank_ave=0),"",Change_absorbance)</f>
        <v/>
      </c>
      <c r="N20" s="67">
        <f>0.07435*L20*Dilution/Sample_volume</f>
        <v>0</v>
      </c>
      <c r="O20" s="40" t="str">
        <f>IF(OR(ISBLANK(A1_sample),ISBLANK(A2_sample),A1_blank_ave=0,A2_blank_ave=0),"",Concentration_gL)</f>
        <v/>
      </c>
      <c r="P20" s="66"/>
      <c r="Q20" s="68"/>
      <c r="R20" s="67" t="e">
        <f>Concentration_gL*100/Sample_con_gL</f>
        <v>#DIV/0!</v>
      </c>
      <c r="S20" s="40" t="str">
        <f t="shared" si="0"/>
        <v/>
      </c>
      <c r="T20" s="1"/>
    </row>
    <row r="21" spans="2:20" x14ac:dyDescent="0.3">
      <c r="B21" s="1"/>
      <c r="C21" s="79"/>
      <c r="D21" s="41"/>
      <c r="E21" s="41"/>
      <c r="F21" s="41"/>
      <c r="G21" s="41"/>
      <c r="H21" s="41"/>
      <c r="I21" s="41"/>
      <c r="J21" s="66"/>
      <c r="K21" s="41" t="s">
        <v>13</v>
      </c>
      <c r="L21" s="80">
        <f>(G20-(0.839*F20))-(A3_blank_ave-(0.839*A2_blank_ave))</f>
        <v>0</v>
      </c>
      <c r="M21" s="42" t="str">
        <f>IF(OR(ISBLANK(F20),ISBLANK(G20),A2_blank_ave=0,A3_blank_ave=0),"",Change_absorbance)</f>
        <v/>
      </c>
      <c r="N21" s="81">
        <f t="shared" ref="N21" si="3">0.08865*L21*I20/H20</f>
        <v>0</v>
      </c>
      <c r="O21" s="43" t="str">
        <f>IF(OR(ISBLANK(F20),ISBLANK(G20),A2_blank_ave=0,A3_blank_ave=0),"",Concentration_gL)</f>
        <v/>
      </c>
      <c r="P21" s="66"/>
      <c r="Q21" s="41"/>
      <c r="R21" s="81" t="e">
        <f>Concentration_gL*100/Q20</f>
        <v>#DIV/0!</v>
      </c>
      <c r="S21" s="43" t="str">
        <f t="shared" si="0"/>
        <v/>
      </c>
      <c r="T21" s="1"/>
    </row>
    <row r="22" spans="2:20" x14ac:dyDescent="0.3">
      <c r="B22" s="1"/>
      <c r="C22" s="62">
        <v>5</v>
      </c>
      <c r="D22" s="63"/>
      <c r="E22" s="64"/>
      <c r="F22" s="64"/>
      <c r="G22" s="64"/>
      <c r="H22" s="65">
        <v>0.1</v>
      </c>
      <c r="I22" s="63">
        <v>1</v>
      </c>
      <c r="J22" s="66"/>
      <c r="K22" s="37" t="s">
        <v>12</v>
      </c>
      <c r="L22" s="67">
        <f>(A2_sample-(0.808*A1_sample))-(A2_blank_ave-(0.808*A1_blank_ave))</f>
        <v>0</v>
      </c>
      <c r="M22" s="38" t="str">
        <f>IF(OR(ISBLANK(A1_sample),ISBLANK(A2_sample),A1_blank_ave=0,A2_blank_ave=0),"",Change_absorbance)</f>
        <v/>
      </c>
      <c r="N22" s="67">
        <f>0.07435*L22*Dilution/Sample_volume</f>
        <v>0</v>
      </c>
      <c r="O22" s="40" t="str">
        <f>IF(OR(ISBLANK(A1_sample),ISBLANK(A2_sample),A1_blank_ave=0,A2_blank_ave=0),"",Concentration_gL)</f>
        <v/>
      </c>
      <c r="P22" s="66"/>
      <c r="Q22" s="68"/>
      <c r="R22" s="67" t="e">
        <f>Concentration_gL*100/Sample_con_gL</f>
        <v>#DIV/0!</v>
      </c>
      <c r="S22" s="40" t="str">
        <f t="shared" si="0"/>
        <v/>
      </c>
      <c r="T22" s="1"/>
    </row>
    <row r="23" spans="2:20" x14ac:dyDescent="0.3">
      <c r="B23" s="1"/>
      <c r="C23" s="79"/>
      <c r="D23" s="41"/>
      <c r="E23" s="41"/>
      <c r="F23" s="41"/>
      <c r="G23" s="41"/>
      <c r="H23" s="41"/>
      <c r="I23" s="41"/>
      <c r="J23" s="66"/>
      <c r="K23" s="41" t="s">
        <v>13</v>
      </c>
      <c r="L23" s="80">
        <f>(G22-(0.839*F22))-(A3_blank_ave-(0.839*A2_blank_ave))</f>
        <v>0</v>
      </c>
      <c r="M23" s="42" t="str">
        <f>IF(OR(ISBLANK(F22),ISBLANK(G22),A2_blank_ave=0,A3_blank_ave=0),"",Change_absorbance)</f>
        <v/>
      </c>
      <c r="N23" s="81">
        <f t="shared" ref="N23" si="4">0.08865*L23*I22/H22</f>
        <v>0</v>
      </c>
      <c r="O23" s="43" t="str">
        <f>IF(OR(ISBLANK(F22),ISBLANK(G22),A2_blank_ave=0,A3_blank_ave=0),"",Concentration_gL)</f>
        <v/>
      </c>
      <c r="P23" s="66"/>
      <c r="Q23" s="41"/>
      <c r="R23" s="81" t="e">
        <f>Concentration_gL*100/Q22</f>
        <v>#DIV/0!</v>
      </c>
      <c r="S23" s="43" t="str">
        <f t="shared" si="0"/>
        <v/>
      </c>
      <c r="T23" s="1"/>
    </row>
    <row r="24" spans="2:20" x14ac:dyDescent="0.3">
      <c r="B24" s="1"/>
      <c r="C24" s="62">
        <v>6</v>
      </c>
      <c r="D24" s="63"/>
      <c r="E24" s="64"/>
      <c r="F24" s="64"/>
      <c r="G24" s="64"/>
      <c r="H24" s="65">
        <v>0.1</v>
      </c>
      <c r="I24" s="63">
        <v>1</v>
      </c>
      <c r="J24" s="66"/>
      <c r="K24" s="37" t="s">
        <v>12</v>
      </c>
      <c r="L24" s="67">
        <f>(A2_sample-(0.808*A1_sample))-(A2_blank_ave-(0.808*A1_blank_ave))</f>
        <v>0</v>
      </c>
      <c r="M24" s="38" t="str">
        <f>IF(OR(ISBLANK(A1_sample),ISBLANK(A2_sample),A1_blank_ave=0,A2_blank_ave=0),"",Change_absorbance)</f>
        <v/>
      </c>
      <c r="N24" s="67">
        <f>0.07435*L24*Dilution/Sample_volume</f>
        <v>0</v>
      </c>
      <c r="O24" s="40" t="str">
        <f>IF(OR(ISBLANK(A1_sample),ISBLANK(A2_sample),A1_blank_ave=0,A2_blank_ave=0),"",Concentration_gL)</f>
        <v/>
      </c>
      <c r="P24" s="66"/>
      <c r="Q24" s="68"/>
      <c r="R24" s="67" t="e">
        <f>Concentration_gL*100/Sample_con_gL</f>
        <v>#DIV/0!</v>
      </c>
      <c r="S24" s="40" t="str">
        <f t="shared" si="0"/>
        <v/>
      </c>
      <c r="T24" s="1"/>
    </row>
    <row r="25" spans="2:20" x14ac:dyDescent="0.3">
      <c r="B25" s="1"/>
      <c r="C25" s="79"/>
      <c r="D25" s="41"/>
      <c r="E25" s="41"/>
      <c r="F25" s="41"/>
      <c r="G25" s="41"/>
      <c r="H25" s="41"/>
      <c r="I25" s="41"/>
      <c r="J25" s="66"/>
      <c r="K25" s="41" t="s">
        <v>13</v>
      </c>
      <c r="L25" s="80">
        <f>(G24-(0.839*F24))-(A3_blank_ave-(0.839*A2_blank_ave))</f>
        <v>0</v>
      </c>
      <c r="M25" s="42" t="str">
        <f>IF(OR(ISBLANK(F24),ISBLANK(G24),A2_blank_ave=0,A3_blank_ave=0),"",Change_absorbance)</f>
        <v/>
      </c>
      <c r="N25" s="81">
        <f t="shared" ref="N25" si="5">0.08865*L25*I24/H24</f>
        <v>0</v>
      </c>
      <c r="O25" s="43" t="str">
        <f>IF(OR(ISBLANK(F24),ISBLANK(G24),A2_blank_ave=0,A3_blank_ave=0),"",Concentration_gL)</f>
        <v/>
      </c>
      <c r="P25" s="66"/>
      <c r="Q25" s="41"/>
      <c r="R25" s="81" t="e">
        <f>Concentration_gL*100/Q24</f>
        <v>#DIV/0!</v>
      </c>
      <c r="S25" s="43" t="str">
        <f t="shared" si="0"/>
        <v/>
      </c>
      <c r="T25" s="1"/>
    </row>
    <row r="26" spans="2:20" x14ac:dyDescent="0.3">
      <c r="B26" s="1"/>
      <c r="C26" s="62">
        <v>7</v>
      </c>
      <c r="D26" s="63"/>
      <c r="E26" s="64"/>
      <c r="F26" s="64"/>
      <c r="G26" s="64"/>
      <c r="H26" s="65">
        <v>0.1</v>
      </c>
      <c r="I26" s="63">
        <v>1</v>
      </c>
      <c r="J26" s="66"/>
      <c r="K26" s="37" t="s">
        <v>12</v>
      </c>
      <c r="L26" s="67">
        <f>(A2_sample-(0.808*A1_sample))-(A2_blank_ave-(0.808*A1_blank_ave))</f>
        <v>0</v>
      </c>
      <c r="M26" s="38" t="str">
        <f>IF(OR(ISBLANK(A1_sample),ISBLANK(A2_sample),A1_blank_ave=0,A2_blank_ave=0),"",Change_absorbance)</f>
        <v/>
      </c>
      <c r="N26" s="67">
        <f>0.07435*L26*Dilution/Sample_volume</f>
        <v>0</v>
      </c>
      <c r="O26" s="40" t="str">
        <f>IF(OR(ISBLANK(A1_sample),ISBLANK(A2_sample),A1_blank_ave=0,A2_blank_ave=0),"",Concentration_gL)</f>
        <v/>
      </c>
      <c r="P26" s="66"/>
      <c r="Q26" s="68"/>
      <c r="R26" s="67" t="e">
        <f>Concentration_gL*100/Sample_con_gL</f>
        <v>#DIV/0!</v>
      </c>
      <c r="S26" s="40" t="str">
        <f t="shared" si="0"/>
        <v/>
      </c>
      <c r="T26" s="1"/>
    </row>
    <row r="27" spans="2:20" x14ac:dyDescent="0.3">
      <c r="B27" s="1"/>
      <c r="C27" s="79"/>
      <c r="D27" s="41"/>
      <c r="E27" s="41"/>
      <c r="F27" s="41"/>
      <c r="G27" s="41"/>
      <c r="H27" s="41"/>
      <c r="I27" s="41"/>
      <c r="J27" s="66"/>
      <c r="K27" s="41" t="s">
        <v>13</v>
      </c>
      <c r="L27" s="80">
        <f>(G26-(0.839*F26))-(A3_blank_ave-(0.839*A2_blank_ave))</f>
        <v>0</v>
      </c>
      <c r="M27" s="42" t="str">
        <f>IF(OR(ISBLANK(F26),ISBLANK(G26),A2_blank_ave=0,A3_blank_ave=0),"",Change_absorbance)</f>
        <v/>
      </c>
      <c r="N27" s="81">
        <f t="shared" ref="N27" si="6">0.08865*L27*I26/H26</f>
        <v>0</v>
      </c>
      <c r="O27" s="43" t="str">
        <f>IF(OR(ISBLANK(F26),ISBLANK(G26),A2_blank_ave=0,A3_blank_ave=0),"",Concentration_gL)</f>
        <v/>
      </c>
      <c r="P27" s="66"/>
      <c r="Q27" s="41"/>
      <c r="R27" s="81" t="e">
        <f>Concentration_gL*100/Q26</f>
        <v>#DIV/0!</v>
      </c>
      <c r="S27" s="43" t="str">
        <f t="shared" si="0"/>
        <v/>
      </c>
      <c r="T27" s="1"/>
    </row>
    <row r="28" spans="2:20" x14ac:dyDescent="0.3">
      <c r="B28" s="1"/>
      <c r="C28" s="62">
        <v>8</v>
      </c>
      <c r="D28" s="63"/>
      <c r="E28" s="64"/>
      <c r="F28" s="64"/>
      <c r="G28" s="64"/>
      <c r="H28" s="65">
        <v>0.1</v>
      </c>
      <c r="I28" s="63">
        <v>1</v>
      </c>
      <c r="J28" s="66"/>
      <c r="K28" s="37" t="s">
        <v>12</v>
      </c>
      <c r="L28" s="67">
        <f>(A2_sample-(0.808*A1_sample))-(A2_blank_ave-(0.808*A1_blank_ave))</f>
        <v>0</v>
      </c>
      <c r="M28" s="38" t="str">
        <f>IF(OR(ISBLANK(A1_sample),ISBLANK(A2_sample),A1_blank_ave=0,A2_blank_ave=0),"",Change_absorbance)</f>
        <v/>
      </c>
      <c r="N28" s="67">
        <f>0.07435*L28*Dilution/Sample_volume</f>
        <v>0</v>
      </c>
      <c r="O28" s="40" t="str">
        <f>IF(OR(ISBLANK(A1_sample),ISBLANK(A2_sample),A1_blank_ave=0,A2_blank_ave=0),"",Concentration_gL)</f>
        <v/>
      </c>
      <c r="P28" s="66"/>
      <c r="Q28" s="68"/>
      <c r="R28" s="67" t="e">
        <f>Concentration_gL*100/Sample_con_gL</f>
        <v>#DIV/0!</v>
      </c>
      <c r="S28" s="40" t="str">
        <f t="shared" si="0"/>
        <v/>
      </c>
      <c r="T28" s="1"/>
    </row>
    <row r="29" spans="2:20" x14ac:dyDescent="0.3">
      <c r="B29" s="1"/>
      <c r="C29" s="79"/>
      <c r="D29" s="41"/>
      <c r="E29" s="41"/>
      <c r="F29" s="41"/>
      <c r="G29" s="41"/>
      <c r="H29" s="41"/>
      <c r="I29" s="41"/>
      <c r="J29" s="66"/>
      <c r="K29" s="41" t="s">
        <v>13</v>
      </c>
      <c r="L29" s="80">
        <f>(G28-(0.839*F28))-(A3_blank_ave-(0.839*A2_blank_ave))</f>
        <v>0</v>
      </c>
      <c r="M29" s="42" t="str">
        <f>IF(OR(ISBLANK(F28),ISBLANK(G28),A2_blank_ave=0,A3_blank_ave=0),"",Change_absorbance)</f>
        <v/>
      </c>
      <c r="N29" s="81">
        <f t="shared" ref="N29" si="7">0.08865*L29*I28/H28</f>
        <v>0</v>
      </c>
      <c r="O29" s="43" t="str">
        <f>IF(OR(ISBLANK(F28),ISBLANK(G28),A2_blank_ave=0,A3_blank_ave=0),"",Concentration_gL)</f>
        <v/>
      </c>
      <c r="P29" s="66"/>
      <c r="Q29" s="41"/>
      <c r="R29" s="81" t="e">
        <f>Concentration_gL*100/Q28</f>
        <v>#DIV/0!</v>
      </c>
      <c r="S29" s="43" t="str">
        <f t="shared" si="0"/>
        <v/>
      </c>
      <c r="T29" s="1"/>
    </row>
    <row r="30" spans="2:20" x14ac:dyDescent="0.3">
      <c r="B30" s="1"/>
      <c r="C30" s="62">
        <v>9</v>
      </c>
      <c r="D30" s="63"/>
      <c r="E30" s="64"/>
      <c r="F30" s="64"/>
      <c r="G30" s="64"/>
      <c r="H30" s="65">
        <v>0.1</v>
      </c>
      <c r="I30" s="63">
        <v>1</v>
      </c>
      <c r="J30" s="66"/>
      <c r="K30" s="37" t="s">
        <v>12</v>
      </c>
      <c r="L30" s="67">
        <f>(A2_sample-(0.808*A1_sample))-(A2_blank_ave-(0.808*A1_blank_ave))</f>
        <v>0</v>
      </c>
      <c r="M30" s="38" t="str">
        <f>IF(OR(ISBLANK(A1_sample),ISBLANK(A2_sample),A1_blank_ave=0,A2_blank_ave=0),"",Change_absorbance)</f>
        <v/>
      </c>
      <c r="N30" s="67">
        <f>0.07435*L30*Dilution/Sample_volume</f>
        <v>0</v>
      </c>
      <c r="O30" s="40" t="str">
        <f>IF(OR(ISBLANK(A1_sample),ISBLANK(A2_sample),A1_blank_ave=0,A2_blank_ave=0),"",Concentration_gL)</f>
        <v/>
      </c>
      <c r="P30" s="66"/>
      <c r="Q30" s="68"/>
      <c r="R30" s="67" t="e">
        <f>Concentration_gL*100/Sample_con_gL</f>
        <v>#DIV/0!</v>
      </c>
      <c r="S30" s="40" t="str">
        <f t="shared" si="0"/>
        <v/>
      </c>
      <c r="T30" s="1"/>
    </row>
    <row r="31" spans="2:20" x14ac:dyDescent="0.3">
      <c r="B31" s="1"/>
      <c r="C31" s="79"/>
      <c r="D31" s="41"/>
      <c r="E31" s="41"/>
      <c r="F31" s="41"/>
      <c r="G31" s="41"/>
      <c r="H31" s="41"/>
      <c r="I31" s="41"/>
      <c r="J31" s="66"/>
      <c r="K31" s="41" t="s">
        <v>13</v>
      </c>
      <c r="L31" s="80">
        <f>(G30-(0.839*F30))-(A3_blank_ave-(0.839*A2_blank_ave))</f>
        <v>0</v>
      </c>
      <c r="M31" s="42" t="str">
        <f>IF(OR(ISBLANK(F30),ISBLANK(G30),A2_blank_ave=0,A3_blank_ave=0),"",Change_absorbance)</f>
        <v/>
      </c>
      <c r="N31" s="81">
        <f t="shared" ref="N31" si="8">0.08865*L31*I30/H30</f>
        <v>0</v>
      </c>
      <c r="O31" s="43" t="str">
        <f>IF(OR(ISBLANK(F30),ISBLANK(G30),A2_blank_ave=0,A3_blank_ave=0),"",Concentration_gL)</f>
        <v/>
      </c>
      <c r="P31" s="66"/>
      <c r="Q31" s="41"/>
      <c r="R31" s="81" t="e">
        <f>Concentration_gL*100/Q30</f>
        <v>#DIV/0!</v>
      </c>
      <c r="S31" s="43" t="str">
        <f t="shared" si="0"/>
        <v/>
      </c>
      <c r="T31" s="1"/>
    </row>
    <row r="32" spans="2:20" x14ac:dyDescent="0.3">
      <c r="B32" s="1"/>
      <c r="C32" s="62">
        <v>10</v>
      </c>
      <c r="D32" s="63"/>
      <c r="E32" s="64"/>
      <c r="F32" s="64"/>
      <c r="G32" s="64"/>
      <c r="H32" s="65">
        <v>0.1</v>
      </c>
      <c r="I32" s="63">
        <v>1</v>
      </c>
      <c r="J32" s="66"/>
      <c r="K32" s="37" t="s">
        <v>12</v>
      </c>
      <c r="L32" s="67">
        <f>(A2_sample-(0.808*A1_sample))-(A2_blank_ave-(0.808*A1_blank_ave))</f>
        <v>0</v>
      </c>
      <c r="M32" s="38" t="str">
        <f>IF(OR(ISBLANK(A1_sample),ISBLANK(A2_sample),A1_blank_ave=0,A2_blank_ave=0),"",Change_absorbance)</f>
        <v/>
      </c>
      <c r="N32" s="67">
        <f>0.07435*L32*Dilution/Sample_volume</f>
        <v>0</v>
      </c>
      <c r="O32" s="40" t="str">
        <f>IF(OR(ISBLANK(A1_sample),ISBLANK(A2_sample),A1_blank_ave=0,A2_blank_ave=0),"",Concentration_gL)</f>
        <v/>
      </c>
      <c r="P32" s="66"/>
      <c r="Q32" s="68"/>
      <c r="R32" s="67" t="e">
        <f>Concentration_gL*100/Sample_con_gL</f>
        <v>#DIV/0!</v>
      </c>
      <c r="S32" s="40" t="str">
        <f t="shared" si="0"/>
        <v/>
      </c>
      <c r="T32" s="1"/>
    </row>
    <row r="33" spans="2:20" x14ac:dyDescent="0.3">
      <c r="B33" s="1"/>
      <c r="C33" s="79"/>
      <c r="D33" s="41"/>
      <c r="E33" s="41"/>
      <c r="F33" s="41"/>
      <c r="G33" s="41"/>
      <c r="H33" s="41"/>
      <c r="I33" s="41"/>
      <c r="J33" s="66"/>
      <c r="K33" s="41" t="s">
        <v>13</v>
      </c>
      <c r="L33" s="80">
        <f>(G32-(0.839*F32))-(A3_blank_ave-(0.839*A2_blank_ave))</f>
        <v>0</v>
      </c>
      <c r="M33" s="42" t="str">
        <f>IF(OR(ISBLANK(F32),ISBLANK(G32),A2_blank_ave=0,A3_blank_ave=0),"",Change_absorbance)</f>
        <v/>
      </c>
      <c r="N33" s="81">
        <f t="shared" ref="N33" si="9">0.08865*L33*I32/H32</f>
        <v>0</v>
      </c>
      <c r="O33" s="43" t="str">
        <f>IF(OR(ISBLANK(F32),ISBLANK(G32),A2_blank_ave=0,A3_blank_ave=0),"",Concentration_gL)</f>
        <v/>
      </c>
      <c r="P33" s="66"/>
      <c r="Q33" s="41"/>
      <c r="R33" s="81" t="e">
        <f>Concentration_gL*100/Q32</f>
        <v>#DIV/0!</v>
      </c>
      <c r="S33" s="43" t="str">
        <f t="shared" si="0"/>
        <v/>
      </c>
      <c r="T33" s="1"/>
    </row>
    <row r="34" spans="2:20" x14ac:dyDescent="0.3">
      <c r="B34" s="1"/>
      <c r="C34" s="62">
        <v>11</v>
      </c>
      <c r="D34" s="63"/>
      <c r="E34" s="64"/>
      <c r="F34" s="64"/>
      <c r="G34" s="64"/>
      <c r="H34" s="65">
        <v>0.1</v>
      </c>
      <c r="I34" s="63">
        <v>1</v>
      </c>
      <c r="J34" s="66"/>
      <c r="K34" s="37" t="s">
        <v>12</v>
      </c>
      <c r="L34" s="67">
        <f>(A2_sample-(0.808*A1_sample))-(A2_blank_ave-(0.808*A1_blank_ave))</f>
        <v>0</v>
      </c>
      <c r="M34" s="38" t="str">
        <f>IF(OR(ISBLANK(A1_sample),ISBLANK(A2_sample),A1_blank_ave=0,A2_blank_ave=0),"",Change_absorbance)</f>
        <v/>
      </c>
      <c r="N34" s="67">
        <f>0.07435*L34*Dilution/Sample_volume</f>
        <v>0</v>
      </c>
      <c r="O34" s="40" t="str">
        <f>IF(OR(ISBLANK(A1_sample),ISBLANK(A2_sample),A1_blank_ave=0,A2_blank_ave=0),"",Concentration_gL)</f>
        <v/>
      </c>
      <c r="P34" s="66"/>
      <c r="Q34" s="68"/>
      <c r="R34" s="67" t="e">
        <f>Concentration_gL*100/Sample_con_gL</f>
        <v>#DIV/0!</v>
      </c>
      <c r="S34" s="40" t="str">
        <f>IF(ISERROR(Concentration_gg),"",Concentration_gg)</f>
        <v/>
      </c>
      <c r="T34" s="1"/>
    </row>
    <row r="35" spans="2:20" x14ac:dyDescent="0.3">
      <c r="B35" s="1"/>
      <c r="C35" s="79"/>
      <c r="D35" s="41"/>
      <c r="E35" s="41"/>
      <c r="F35" s="41"/>
      <c r="G35" s="41"/>
      <c r="H35" s="41"/>
      <c r="I35" s="41"/>
      <c r="J35" s="66"/>
      <c r="K35" s="41" t="s">
        <v>13</v>
      </c>
      <c r="L35" s="80">
        <f>(G34-(0.839*F34))-(A3_blank_ave-(0.839*A2_blank_ave))</f>
        <v>0</v>
      </c>
      <c r="M35" s="42" t="str">
        <f>IF(OR(ISBLANK(F34),ISBLANK(G34),A2_blank_ave=0,A3_blank_ave=0),"",Change_absorbance)</f>
        <v/>
      </c>
      <c r="N35" s="81">
        <f t="shared" ref="N35" si="10">0.08865*L35*I34/H34</f>
        <v>0</v>
      </c>
      <c r="O35" s="43" t="str">
        <f>IF(OR(ISBLANK(F34),ISBLANK(G34),A2_blank_ave=0,A3_blank_ave=0),"",Concentration_gL)</f>
        <v/>
      </c>
      <c r="P35" s="66"/>
      <c r="Q35" s="41"/>
      <c r="R35" s="81" t="e">
        <f>Concentration_gL*100/Q34</f>
        <v>#DIV/0!</v>
      </c>
      <c r="S35" s="43" t="str">
        <f t="shared" si="0"/>
        <v/>
      </c>
      <c r="T35" s="1"/>
    </row>
    <row r="36" spans="2:20" x14ac:dyDescent="0.3">
      <c r="B36" s="1"/>
      <c r="C36" s="62">
        <v>12</v>
      </c>
      <c r="D36" s="63"/>
      <c r="E36" s="64"/>
      <c r="F36" s="64"/>
      <c r="G36" s="64"/>
      <c r="H36" s="65">
        <v>0.1</v>
      </c>
      <c r="I36" s="63">
        <v>1</v>
      </c>
      <c r="J36" s="66"/>
      <c r="K36" s="37" t="s">
        <v>12</v>
      </c>
      <c r="L36" s="67">
        <f>(A2_sample-(0.808*A1_sample))-(A2_blank_ave-(0.808*A1_blank_ave))</f>
        <v>0</v>
      </c>
      <c r="M36" s="38" t="str">
        <f>IF(OR(ISBLANK(A1_sample),ISBLANK(A2_sample),A1_blank_ave=0,A2_blank_ave=0),"",Change_absorbance)</f>
        <v/>
      </c>
      <c r="N36" s="67">
        <f>0.07435*L36*Dilution/Sample_volume</f>
        <v>0</v>
      </c>
      <c r="O36" s="40" t="str">
        <f>IF(OR(ISBLANK(A1_sample),ISBLANK(A2_sample),A1_blank_ave=0,A2_blank_ave=0),"",Concentration_gL)</f>
        <v/>
      </c>
      <c r="P36" s="66"/>
      <c r="Q36" s="68"/>
      <c r="R36" s="67" t="e">
        <f>Concentration_gL*100/Sample_con_gL</f>
        <v>#DIV/0!</v>
      </c>
      <c r="S36" s="40" t="str">
        <f t="shared" si="0"/>
        <v/>
      </c>
      <c r="T36" s="1"/>
    </row>
    <row r="37" spans="2:20" x14ac:dyDescent="0.3">
      <c r="B37" s="1"/>
      <c r="C37" s="79"/>
      <c r="D37" s="41"/>
      <c r="E37" s="41"/>
      <c r="F37" s="41"/>
      <c r="G37" s="41"/>
      <c r="H37" s="41"/>
      <c r="I37" s="41"/>
      <c r="J37" s="66"/>
      <c r="K37" s="41" t="s">
        <v>13</v>
      </c>
      <c r="L37" s="80">
        <f>(G36-(0.839*F36))-(A3_blank_ave-(0.839*A2_blank_ave))</f>
        <v>0</v>
      </c>
      <c r="M37" s="42" t="str">
        <f>IF(OR(ISBLANK(F36),ISBLANK(G36),A2_blank_ave=0,A3_blank_ave=0),"",Change_absorbance)</f>
        <v/>
      </c>
      <c r="N37" s="81">
        <f t="shared" ref="N37" si="11">0.08865*L37*I36/H36</f>
        <v>0</v>
      </c>
      <c r="O37" s="43" t="str">
        <f>IF(OR(ISBLANK(F36),ISBLANK(G36),A2_blank_ave=0,A3_blank_ave=0),"",Concentration_gL)</f>
        <v/>
      </c>
      <c r="P37" s="66"/>
      <c r="Q37" s="41"/>
      <c r="R37" s="81" t="e">
        <f>Concentration_gL*100/Q36</f>
        <v>#DIV/0!</v>
      </c>
      <c r="S37" s="43" t="str">
        <f t="shared" si="0"/>
        <v/>
      </c>
      <c r="T37" s="1"/>
    </row>
    <row r="38" spans="2:20" x14ac:dyDescent="0.3">
      <c r="B38" s="1"/>
      <c r="C38" s="62">
        <v>13</v>
      </c>
      <c r="D38" s="63"/>
      <c r="E38" s="64"/>
      <c r="F38" s="64"/>
      <c r="G38" s="64"/>
      <c r="H38" s="65">
        <v>0.1</v>
      </c>
      <c r="I38" s="63">
        <v>1</v>
      </c>
      <c r="J38" s="66"/>
      <c r="K38" s="37" t="s">
        <v>12</v>
      </c>
      <c r="L38" s="67">
        <f>(A2_sample-(0.808*A1_sample))-(A2_blank_ave-(0.808*A1_blank_ave))</f>
        <v>0</v>
      </c>
      <c r="M38" s="38" t="str">
        <f>IF(OR(ISBLANK(A1_sample),ISBLANK(A2_sample),A1_blank_ave=0,A2_blank_ave=0),"",Change_absorbance)</f>
        <v/>
      </c>
      <c r="N38" s="67">
        <f>0.07435*L38*Dilution/Sample_volume</f>
        <v>0</v>
      </c>
      <c r="O38" s="40" t="str">
        <f>IF(OR(ISBLANK(A1_sample),ISBLANK(A2_sample),A1_blank_ave=0,A2_blank_ave=0),"",Concentration_gL)</f>
        <v/>
      </c>
      <c r="P38" s="66"/>
      <c r="Q38" s="68"/>
      <c r="R38" s="67" t="e">
        <f>Concentration_gL*100/Sample_con_gL</f>
        <v>#DIV/0!</v>
      </c>
      <c r="S38" s="40" t="str">
        <f t="shared" si="0"/>
        <v/>
      </c>
      <c r="T38" s="1"/>
    </row>
    <row r="39" spans="2:20" x14ac:dyDescent="0.3">
      <c r="B39" s="1"/>
      <c r="C39" s="79"/>
      <c r="D39" s="41"/>
      <c r="E39" s="41"/>
      <c r="F39" s="41"/>
      <c r="G39" s="41"/>
      <c r="H39" s="41"/>
      <c r="I39" s="41"/>
      <c r="J39" s="66"/>
      <c r="K39" s="41" t="s">
        <v>13</v>
      </c>
      <c r="L39" s="80">
        <f>(G38-(0.839*F38))-(A3_blank_ave-(0.839*A2_blank_ave))</f>
        <v>0</v>
      </c>
      <c r="M39" s="42" t="str">
        <f>IF(OR(ISBLANK(F38),ISBLANK(G38),A2_blank_ave=0,A3_blank_ave=0),"",Change_absorbance)</f>
        <v/>
      </c>
      <c r="N39" s="81">
        <f t="shared" ref="N39" si="12">0.08865*L39*I38/H38</f>
        <v>0</v>
      </c>
      <c r="O39" s="43" t="str">
        <f>IF(OR(ISBLANK(F38),ISBLANK(G38),A2_blank_ave=0,A3_blank_ave=0),"",Concentration_gL)</f>
        <v/>
      </c>
      <c r="P39" s="66"/>
      <c r="Q39" s="41"/>
      <c r="R39" s="81" t="e">
        <f>Concentration_gL*100/Q38</f>
        <v>#DIV/0!</v>
      </c>
      <c r="S39" s="43" t="str">
        <f t="shared" si="0"/>
        <v/>
      </c>
      <c r="T39" s="1"/>
    </row>
    <row r="40" spans="2:20" x14ac:dyDescent="0.3">
      <c r="B40" s="1"/>
      <c r="C40" s="62">
        <v>14</v>
      </c>
      <c r="D40" s="63"/>
      <c r="E40" s="64"/>
      <c r="F40" s="64"/>
      <c r="G40" s="64"/>
      <c r="H40" s="65">
        <v>0.1</v>
      </c>
      <c r="I40" s="63">
        <v>1</v>
      </c>
      <c r="J40" s="66"/>
      <c r="K40" s="37" t="s">
        <v>12</v>
      </c>
      <c r="L40" s="67">
        <f>(A2_sample-(0.808*A1_sample))-(A2_blank_ave-(0.808*A1_blank_ave))</f>
        <v>0</v>
      </c>
      <c r="M40" s="38" t="str">
        <f>IF(OR(ISBLANK(A1_sample),ISBLANK(A2_sample),A1_blank_ave=0,A2_blank_ave=0),"",Change_absorbance)</f>
        <v/>
      </c>
      <c r="N40" s="67">
        <f>0.07435*L40*Dilution/Sample_volume</f>
        <v>0</v>
      </c>
      <c r="O40" s="40" t="str">
        <f>IF(OR(ISBLANK(A1_sample),ISBLANK(A2_sample),A1_blank_ave=0,A2_blank_ave=0),"",Concentration_gL)</f>
        <v/>
      </c>
      <c r="P40" s="66"/>
      <c r="Q40" s="68"/>
      <c r="R40" s="67" t="e">
        <f>Concentration_gL*100/Sample_con_gL</f>
        <v>#DIV/0!</v>
      </c>
      <c r="S40" s="40" t="str">
        <f t="shared" si="0"/>
        <v/>
      </c>
      <c r="T40" s="1"/>
    </row>
    <row r="41" spans="2:20" x14ac:dyDescent="0.3">
      <c r="B41" s="1"/>
      <c r="C41" s="79"/>
      <c r="D41" s="41"/>
      <c r="E41" s="41"/>
      <c r="F41" s="41"/>
      <c r="G41" s="41"/>
      <c r="H41" s="41"/>
      <c r="I41" s="41"/>
      <c r="J41" s="66"/>
      <c r="K41" s="41" t="s">
        <v>13</v>
      </c>
      <c r="L41" s="80">
        <f>(G40-(0.839*F40))-(A3_blank_ave-(0.839*A2_blank_ave))</f>
        <v>0</v>
      </c>
      <c r="M41" s="42" t="str">
        <f>IF(OR(ISBLANK(F40),ISBLANK(G40),A2_blank_ave=0,A3_blank_ave=0),"",Change_absorbance)</f>
        <v/>
      </c>
      <c r="N41" s="81">
        <f t="shared" ref="N41" si="13">0.08865*L41*I40/H40</f>
        <v>0</v>
      </c>
      <c r="O41" s="43" t="str">
        <f>IF(OR(ISBLANK(F40),ISBLANK(G40),A2_blank_ave=0,A3_blank_ave=0),"",Concentration_gL)</f>
        <v/>
      </c>
      <c r="P41" s="66"/>
      <c r="Q41" s="41"/>
      <c r="R41" s="81" t="e">
        <f>Concentration_gL*100/Q40</f>
        <v>#DIV/0!</v>
      </c>
      <c r="S41" s="43" t="str">
        <f t="shared" si="0"/>
        <v/>
      </c>
      <c r="T41" s="1"/>
    </row>
    <row r="42" spans="2:20" x14ac:dyDescent="0.3">
      <c r="B42" s="1"/>
      <c r="C42" s="62">
        <v>15</v>
      </c>
      <c r="D42" s="63"/>
      <c r="E42" s="64"/>
      <c r="F42" s="64"/>
      <c r="G42" s="64"/>
      <c r="H42" s="65">
        <v>0.1</v>
      </c>
      <c r="I42" s="63">
        <v>1</v>
      </c>
      <c r="J42" s="66"/>
      <c r="K42" s="37" t="s">
        <v>12</v>
      </c>
      <c r="L42" s="67">
        <f>(A2_sample-(0.808*A1_sample))-(A2_blank_ave-(0.808*A1_blank_ave))</f>
        <v>0</v>
      </c>
      <c r="M42" s="38" t="str">
        <f>IF(OR(ISBLANK(A1_sample),ISBLANK(A2_sample),A1_blank_ave=0,A2_blank_ave=0),"",Change_absorbance)</f>
        <v/>
      </c>
      <c r="N42" s="67">
        <f>0.07435*L42*Dilution/Sample_volume</f>
        <v>0</v>
      </c>
      <c r="O42" s="40" t="str">
        <f>IF(OR(ISBLANK(A1_sample),ISBLANK(A2_sample),A1_blank_ave=0,A2_blank_ave=0),"",Concentration_gL)</f>
        <v/>
      </c>
      <c r="P42" s="66"/>
      <c r="Q42" s="68"/>
      <c r="R42" s="67" t="e">
        <f>Concentration_gL*100/Sample_con_gL</f>
        <v>#DIV/0!</v>
      </c>
      <c r="S42" s="40" t="str">
        <f t="shared" si="0"/>
        <v/>
      </c>
      <c r="T42" s="1"/>
    </row>
    <row r="43" spans="2:20" x14ac:dyDescent="0.3">
      <c r="B43" s="1"/>
      <c r="C43" s="79"/>
      <c r="D43" s="41"/>
      <c r="E43" s="41"/>
      <c r="F43" s="41"/>
      <c r="G43" s="41"/>
      <c r="H43" s="41"/>
      <c r="I43" s="41"/>
      <c r="J43" s="66"/>
      <c r="K43" s="41" t="s">
        <v>13</v>
      </c>
      <c r="L43" s="80">
        <f>(G42-(0.839*F42))-(A3_blank_ave-(0.839*A2_blank_ave))</f>
        <v>0</v>
      </c>
      <c r="M43" s="42" t="str">
        <f>IF(OR(ISBLANK(F42),ISBLANK(G42),A2_blank_ave=0,A3_blank_ave=0),"",Change_absorbance)</f>
        <v/>
      </c>
      <c r="N43" s="81">
        <f t="shared" ref="N43" si="14">0.08865*L43*I42/H42</f>
        <v>0</v>
      </c>
      <c r="O43" s="43" t="str">
        <f>IF(OR(ISBLANK(F42),ISBLANK(G42),A2_blank_ave=0,A3_blank_ave=0),"",Concentration_gL)</f>
        <v/>
      </c>
      <c r="P43" s="66"/>
      <c r="Q43" s="41"/>
      <c r="R43" s="81" t="e">
        <f>Concentration_gL*100/Q42</f>
        <v>#DIV/0!</v>
      </c>
      <c r="S43" s="43" t="str">
        <f t="shared" si="0"/>
        <v/>
      </c>
      <c r="T43" s="1"/>
    </row>
    <row r="44" spans="2:20" x14ac:dyDescent="0.3">
      <c r="B44" s="1"/>
      <c r="C44" s="62">
        <v>16</v>
      </c>
      <c r="D44" s="63"/>
      <c r="E44" s="64"/>
      <c r="F44" s="64"/>
      <c r="G44" s="64"/>
      <c r="H44" s="65">
        <v>0.1</v>
      </c>
      <c r="I44" s="63">
        <v>1</v>
      </c>
      <c r="J44" s="66"/>
      <c r="K44" s="37" t="s">
        <v>12</v>
      </c>
      <c r="L44" s="67">
        <f>(A2_sample-(0.808*A1_sample))-(A2_blank_ave-(0.808*A1_blank_ave))</f>
        <v>0</v>
      </c>
      <c r="M44" s="38" t="str">
        <f>IF(OR(ISBLANK(A1_sample),ISBLANK(A2_sample),A1_blank_ave=0,A2_blank_ave=0),"",Change_absorbance)</f>
        <v/>
      </c>
      <c r="N44" s="67">
        <f>0.07435*L44*Dilution/Sample_volume</f>
        <v>0</v>
      </c>
      <c r="O44" s="40" t="str">
        <f>IF(OR(ISBLANK(A1_sample),ISBLANK(A2_sample),A1_blank_ave=0,A2_blank_ave=0),"",Concentration_gL)</f>
        <v/>
      </c>
      <c r="P44" s="66"/>
      <c r="Q44" s="68"/>
      <c r="R44" s="67" t="e">
        <f>Concentration_gL*100/Sample_con_gL</f>
        <v>#DIV/0!</v>
      </c>
      <c r="S44" s="40" t="str">
        <f t="shared" si="0"/>
        <v/>
      </c>
      <c r="T44" s="1"/>
    </row>
    <row r="45" spans="2:20" x14ac:dyDescent="0.3">
      <c r="B45" s="1"/>
      <c r="C45" s="79"/>
      <c r="D45" s="41"/>
      <c r="E45" s="41"/>
      <c r="F45" s="41"/>
      <c r="G45" s="41"/>
      <c r="H45" s="41"/>
      <c r="I45" s="41"/>
      <c r="J45" s="66"/>
      <c r="K45" s="41" t="s">
        <v>13</v>
      </c>
      <c r="L45" s="80">
        <f>(G44-(0.839*F44))-(A3_blank_ave-(0.839*A2_blank_ave))</f>
        <v>0</v>
      </c>
      <c r="M45" s="42" t="str">
        <f>IF(OR(ISBLANK(F44),ISBLANK(G44),A2_blank_ave=0,A3_blank_ave=0),"",Change_absorbance)</f>
        <v/>
      </c>
      <c r="N45" s="81">
        <f t="shared" ref="N45" si="15">0.08865*L45*I44/H44</f>
        <v>0</v>
      </c>
      <c r="O45" s="43" t="str">
        <f>IF(OR(ISBLANK(F44),ISBLANK(G44),A2_blank_ave=0,A3_blank_ave=0),"",Concentration_gL)</f>
        <v/>
      </c>
      <c r="P45" s="66"/>
      <c r="Q45" s="41"/>
      <c r="R45" s="81" t="e">
        <f>Concentration_gL*100/Q44</f>
        <v>#DIV/0!</v>
      </c>
      <c r="S45" s="43" t="str">
        <f t="shared" si="0"/>
        <v/>
      </c>
      <c r="T45" s="1"/>
    </row>
    <row r="46" spans="2:20" x14ac:dyDescent="0.3">
      <c r="B46" s="1"/>
      <c r="C46" s="62">
        <v>17</v>
      </c>
      <c r="D46" s="63"/>
      <c r="E46" s="64"/>
      <c r="F46" s="64"/>
      <c r="G46" s="64"/>
      <c r="H46" s="65">
        <v>0.1</v>
      </c>
      <c r="I46" s="63">
        <v>1</v>
      </c>
      <c r="J46" s="66"/>
      <c r="K46" s="37" t="s">
        <v>12</v>
      </c>
      <c r="L46" s="67">
        <f>(A2_sample-(0.808*A1_sample))-(A2_blank_ave-(0.808*A1_blank_ave))</f>
        <v>0</v>
      </c>
      <c r="M46" s="38" t="str">
        <f>IF(OR(ISBLANK(A1_sample),ISBLANK(A2_sample),A1_blank_ave=0,A2_blank_ave=0),"",Change_absorbance)</f>
        <v/>
      </c>
      <c r="N46" s="67">
        <f>0.07435*L46*Dilution/Sample_volume</f>
        <v>0</v>
      </c>
      <c r="O46" s="40" t="str">
        <f>IF(OR(ISBLANK(A1_sample),ISBLANK(A2_sample),A1_blank_ave=0,A2_blank_ave=0),"",Concentration_gL)</f>
        <v/>
      </c>
      <c r="P46" s="66"/>
      <c r="Q46" s="68"/>
      <c r="R46" s="67" t="e">
        <f>Concentration_gL*100/Sample_con_gL</f>
        <v>#DIV/0!</v>
      </c>
      <c r="S46" s="40" t="str">
        <f t="shared" si="0"/>
        <v/>
      </c>
      <c r="T46" s="1"/>
    </row>
    <row r="47" spans="2:20" x14ac:dyDescent="0.3">
      <c r="B47" s="1"/>
      <c r="C47" s="79"/>
      <c r="D47" s="41"/>
      <c r="E47" s="41"/>
      <c r="F47" s="41"/>
      <c r="G47" s="41"/>
      <c r="H47" s="41"/>
      <c r="I47" s="41"/>
      <c r="J47" s="66"/>
      <c r="K47" s="41" t="s">
        <v>13</v>
      </c>
      <c r="L47" s="80">
        <f>(G46-(0.839*F46))-(A3_blank_ave-(0.839*A2_blank_ave))</f>
        <v>0</v>
      </c>
      <c r="M47" s="42" t="str">
        <f>IF(OR(ISBLANK(F46),ISBLANK(G46),A2_blank_ave=0,A3_blank_ave=0),"",Change_absorbance)</f>
        <v/>
      </c>
      <c r="N47" s="81">
        <f t="shared" ref="N47" si="16">0.08865*L47*I46/H46</f>
        <v>0</v>
      </c>
      <c r="O47" s="43" t="str">
        <f>IF(OR(ISBLANK(F46),ISBLANK(G46),A2_blank_ave=0,A3_blank_ave=0),"",Concentration_gL)</f>
        <v/>
      </c>
      <c r="P47" s="66"/>
      <c r="Q47" s="41"/>
      <c r="R47" s="81" t="e">
        <f>Concentration_gL*100/Q46</f>
        <v>#DIV/0!</v>
      </c>
      <c r="S47" s="43" t="str">
        <f t="shared" si="0"/>
        <v/>
      </c>
      <c r="T47" s="1"/>
    </row>
    <row r="48" spans="2:20" x14ac:dyDescent="0.3">
      <c r="B48" s="1"/>
      <c r="C48" s="62">
        <v>18</v>
      </c>
      <c r="D48" s="63"/>
      <c r="E48" s="64"/>
      <c r="F48" s="64"/>
      <c r="G48" s="64"/>
      <c r="H48" s="65">
        <v>0.1</v>
      </c>
      <c r="I48" s="63">
        <v>1</v>
      </c>
      <c r="J48" s="66"/>
      <c r="K48" s="37" t="s">
        <v>12</v>
      </c>
      <c r="L48" s="67">
        <f>(A2_sample-(0.808*A1_sample))-(A2_blank_ave-(0.808*A1_blank_ave))</f>
        <v>0</v>
      </c>
      <c r="M48" s="38" t="str">
        <f>IF(OR(ISBLANK(A1_sample),ISBLANK(A2_sample),A1_blank_ave=0,A2_blank_ave=0),"",Change_absorbance)</f>
        <v/>
      </c>
      <c r="N48" s="67">
        <f>0.07435*L48*Dilution/Sample_volume</f>
        <v>0</v>
      </c>
      <c r="O48" s="40" t="str">
        <f>IF(OR(ISBLANK(A1_sample),ISBLANK(A2_sample),A1_blank_ave=0,A2_blank_ave=0),"",Concentration_gL)</f>
        <v/>
      </c>
      <c r="P48" s="66"/>
      <c r="Q48" s="68"/>
      <c r="R48" s="67" t="e">
        <f>Concentration_gL*100/Sample_con_gL</f>
        <v>#DIV/0!</v>
      </c>
      <c r="S48" s="40" t="str">
        <f t="shared" si="0"/>
        <v/>
      </c>
      <c r="T48" s="1"/>
    </row>
    <row r="49" spans="2:20" x14ac:dyDescent="0.3">
      <c r="B49" s="1"/>
      <c r="C49" s="79"/>
      <c r="D49" s="41"/>
      <c r="E49" s="41"/>
      <c r="F49" s="41"/>
      <c r="G49" s="41"/>
      <c r="H49" s="41"/>
      <c r="I49" s="41"/>
      <c r="J49" s="66"/>
      <c r="K49" s="41" t="s">
        <v>13</v>
      </c>
      <c r="L49" s="80">
        <f>(G48-(0.839*F48))-(A3_blank_ave-(0.839*A2_blank_ave))</f>
        <v>0</v>
      </c>
      <c r="M49" s="42" t="str">
        <f>IF(OR(ISBLANK(F48),ISBLANK(G48),A2_blank_ave=0,A3_blank_ave=0),"",Change_absorbance)</f>
        <v/>
      </c>
      <c r="N49" s="81">
        <f t="shared" ref="N49" si="17">0.08865*L49*I48/H48</f>
        <v>0</v>
      </c>
      <c r="O49" s="43" t="str">
        <f>IF(OR(ISBLANK(F48),ISBLANK(G48),A2_blank_ave=0,A3_blank_ave=0),"",Concentration_gL)</f>
        <v/>
      </c>
      <c r="P49" s="66"/>
      <c r="Q49" s="41"/>
      <c r="R49" s="81" t="e">
        <f>Concentration_gL*100/Q48</f>
        <v>#DIV/0!</v>
      </c>
      <c r="S49" s="43" t="str">
        <f t="shared" si="0"/>
        <v/>
      </c>
      <c r="T49" s="1"/>
    </row>
    <row r="50" spans="2:20" x14ac:dyDescent="0.3">
      <c r="B50" s="1"/>
      <c r="C50" s="62">
        <v>19</v>
      </c>
      <c r="D50" s="63"/>
      <c r="E50" s="64"/>
      <c r="F50" s="64"/>
      <c r="G50" s="64"/>
      <c r="H50" s="65">
        <v>0.1</v>
      </c>
      <c r="I50" s="63">
        <v>1</v>
      </c>
      <c r="J50" s="66"/>
      <c r="K50" s="37" t="s">
        <v>12</v>
      </c>
      <c r="L50" s="67">
        <f>(A2_sample-(0.808*A1_sample))-(A2_blank_ave-(0.808*A1_blank_ave))</f>
        <v>0</v>
      </c>
      <c r="M50" s="38" t="str">
        <f>IF(OR(ISBLANK(A1_sample),ISBLANK(A2_sample),A1_blank_ave=0,A2_blank_ave=0),"",Change_absorbance)</f>
        <v/>
      </c>
      <c r="N50" s="67">
        <f>0.07435*L50*Dilution/Sample_volume</f>
        <v>0</v>
      </c>
      <c r="O50" s="40" t="str">
        <f>IF(OR(ISBLANK(A1_sample),ISBLANK(A2_sample),A1_blank_ave=0,A2_blank_ave=0),"",Concentration_gL)</f>
        <v/>
      </c>
      <c r="P50" s="66"/>
      <c r="Q50" s="68"/>
      <c r="R50" s="67" t="e">
        <f>Concentration_gL*100/Sample_con_gL</f>
        <v>#DIV/0!</v>
      </c>
      <c r="S50" s="40" t="str">
        <f t="shared" si="0"/>
        <v/>
      </c>
      <c r="T50" s="1"/>
    </row>
    <row r="51" spans="2:20" x14ac:dyDescent="0.3">
      <c r="B51" s="1"/>
      <c r="C51" s="79"/>
      <c r="D51" s="41"/>
      <c r="E51" s="41"/>
      <c r="F51" s="41"/>
      <c r="G51" s="41"/>
      <c r="H51" s="41"/>
      <c r="I51" s="41"/>
      <c r="J51" s="66"/>
      <c r="K51" s="41" t="s">
        <v>13</v>
      </c>
      <c r="L51" s="80">
        <f>(G50-(0.839*F50))-(A3_blank_ave-(0.839*A2_blank_ave))</f>
        <v>0</v>
      </c>
      <c r="M51" s="42" t="str">
        <f>IF(OR(ISBLANK(F50),ISBLANK(G50),A2_blank_ave=0,A3_blank_ave=0),"",Change_absorbance)</f>
        <v/>
      </c>
      <c r="N51" s="81">
        <f t="shared" ref="N51" si="18">0.08865*L51*I50/H50</f>
        <v>0</v>
      </c>
      <c r="O51" s="43" t="str">
        <f>IF(OR(ISBLANK(F50),ISBLANK(G50),A2_blank_ave=0,A3_blank_ave=0),"",Concentration_gL)</f>
        <v/>
      </c>
      <c r="P51" s="66"/>
      <c r="Q51" s="41"/>
      <c r="R51" s="81" t="e">
        <f>Concentration_gL*100/Q50</f>
        <v>#DIV/0!</v>
      </c>
      <c r="S51" s="43" t="str">
        <f t="shared" si="0"/>
        <v/>
      </c>
      <c r="T51" s="1"/>
    </row>
    <row r="52" spans="2:20" x14ac:dyDescent="0.3">
      <c r="B52" s="1"/>
      <c r="C52" s="62">
        <v>20</v>
      </c>
      <c r="D52" s="63"/>
      <c r="E52" s="64"/>
      <c r="F52" s="64"/>
      <c r="G52" s="64"/>
      <c r="H52" s="65">
        <v>0.1</v>
      </c>
      <c r="I52" s="63">
        <v>1</v>
      </c>
      <c r="J52" s="66"/>
      <c r="K52" s="37" t="s">
        <v>12</v>
      </c>
      <c r="L52" s="67">
        <f>(A2_sample-(0.808*A1_sample))-(A2_blank_ave-(0.808*A1_blank_ave))</f>
        <v>0</v>
      </c>
      <c r="M52" s="38" t="str">
        <f>IF(OR(ISBLANK(A1_sample),ISBLANK(A2_sample),A1_blank_ave=0,A2_blank_ave=0),"",Change_absorbance)</f>
        <v/>
      </c>
      <c r="N52" s="67">
        <f>0.07435*L52*Dilution/Sample_volume</f>
        <v>0</v>
      </c>
      <c r="O52" s="40" t="str">
        <f>IF(OR(ISBLANK(A1_sample),ISBLANK(A2_sample),A1_blank_ave=0,A2_blank_ave=0),"",Concentration_gL)</f>
        <v/>
      </c>
      <c r="P52" s="66"/>
      <c r="Q52" s="68"/>
      <c r="R52" s="67" t="e">
        <f>Concentration_gL*100/Sample_con_gL</f>
        <v>#DIV/0!</v>
      </c>
      <c r="S52" s="40" t="str">
        <f t="shared" si="0"/>
        <v/>
      </c>
      <c r="T52" s="1"/>
    </row>
    <row r="53" spans="2:20" x14ac:dyDescent="0.3">
      <c r="B53" s="1"/>
      <c r="C53" s="79"/>
      <c r="D53" s="41"/>
      <c r="E53" s="41"/>
      <c r="F53" s="41"/>
      <c r="G53" s="41"/>
      <c r="H53" s="41"/>
      <c r="I53" s="41"/>
      <c r="J53" s="66"/>
      <c r="K53" s="41" t="s">
        <v>13</v>
      </c>
      <c r="L53" s="80">
        <f>(G52-(0.839*F52))-(A3_blank_ave-(0.839*A2_blank_ave))</f>
        <v>0</v>
      </c>
      <c r="M53" s="42" t="str">
        <f>IF(OR(ISBLANK(F52),ISBLANK(G52),A2_blank_ave=0,A3_blank_ave=0),"",Change_absorbance)</f>
        <v/>
      </c>
      <c r="N53" s="81">
        <f t="shared" ref="N53" si="19">0.08865*L53*I52/H52</f>
        <v>0</v>
      </c>
      <c r="O53" s="43" t="str">
        <f>IF(OR(ISBLANK(F52),ISBLANK(G52),A2_blank_ave=0,A3_blank_ave=0),"",Concentration_gL)</f>
        <v/>
      </c>
      <c r="P53" s="66"/>
      <c r="Q53" s="41"/>
      <c r="R53" s="81" t="e">
        <f>Concentration_gL*100/Q52</f>
        <v>#DIV/0!</v>
      </c>
      <c r="S53" s="43" t="str">
        <f t="shared" si="0"/>
        <v/>
      </c>
      <c r="T53" s="1"/>
    </row>
    <row r="54" spans="2:20" x14ac:dyDescent="0.3">
      <c r="B54" s="1"/>
      <c r="C54" s="62">
        <v>21</v>
      </c>
      <c r="D54" s="63"/>
      <c r="E54" s="64"/>
      <c r="F54" s="64"/>
      <c r="G54" s="64"/>
      <c r="H54" s="65">
        <v>0.1</v>
      </c>
      <c r="I54" s="63">
        <v>1</v>
      </c>
      <c r="J54" s="66"/>
      <c r="K54" s="37" t="s">
        <v>12</v>
      </c>
      <c r="L54" s="67">
        <f>(A2_sample-(0.808*A1_sample))-(A2_blank_ave-(0.808*A1_blank_ave))</f>
        <v>0</v>
      </c>
      <c r="M54" s="38" t="str">
        <f>IF(OR(ISBLANK(A1_sample),ISBLANK(A2_sample),A1_blank_ave=0,A2_blank_ave=0),"",Change_absorbance)</f>
        <v/>
      </c>
      <c r="N54" s="67">
        <f>0.07435*L54*Dilution/Sample_volume</f>
        <v>0</v>
      </c>
      <c r="O54" s="40" t="str">
        <f>IF(OR(ISBLANK(A1_sample),ISBLANK(A2_sample),A1_blank_ave=0,A2_blank_ave=0),"",Concentration_gL)</f>
        <v/>
      </c>
      <c r="P54" s="66"/>
      <c r="Q54" s="68"/>
      <c r="R54" s="67" t="e">
        <f>Concentration_gL*100/Sample_con_gL</f>
        <v>#DIV/0!</v>
      </c>
      <c r="S54" s="40" t="str">
        <f>IF(ISERROR(Concentration_gg),"",Concentration_gg)</f>
        <v/>
      </c>
      <c r="T54" s="1"/>
    </row>
    <row r="55" spans="2:20" x14ac:dyDescent="0.3">
      <c r="B55" s="1"/>
      <c r="C55" s="79"/>
      <c r="D55" s="41"/>
      <c r="E55" s="41"/>
      <c r="F55" s="41"/>
      <c r="G55" s="41"/>
      <c r="H55" s="41"/>
      <c r="I55" s="41"/>
      <c r="J55" s="66"/>
      <c r="K55" s="41" t="s">
        <v>13</v>
      </c>
      <c r="L55" s="80">
        <f>(G54-(0.839*F54))-(A3_blank_ave-(0.839*A2_blank_ave))</f>
        <v>0</v>
      </c>
      <c r="M55" s="42" t="str">
        <f>IF(OR(ISBLANK(F54),ISBLANK(G54),A2_blank_ave=0,A3_blank_ave=0),"",Change_absorbance)</f>
        <v/>
      </c>
      <c r="N55" s="81">
        <f t="shared" ref="N55" si="20">0.08865*L55*I54/H54</f>
        <v>0</v>
      </c>
      <c r="O55" s="43" t="str">
        <f>IF(OR(ISBLANK(F54),ISBLANK(G54),A2_blank_ave=0,A3_blank_ave=0),"",Concentration_gL)</f>
        <v/>
      </c>
      <c r="P55" s="66"/>
      <c r="Q55" s="41"/>
      <c r="R55" s="81" t="e">
        <f>Concentration_gL*100/Q54</f>
        <v>#DIV/0!</v>
      </c>
      <c r="S55" s="43" t="str">
        <f t="shared" si="0"/>
        <v/>
      </c>
      <c r="T55" s="1"/>
    </row>
    <row r="56" spans="2:20" x14ac:dyDescent="0.3">
      <c r="B56" s="1"/>
      <c r="C56" s="62">
        <v>22</v>
      </c>
      <c r="D56" s="63"/>
      <c r="E56" s="64"/>
      <c r="F56" s="64"/>
      <c r="G56" s="64"/>
      <c r="H56" s="65">
        <v>0.1</v>
      </c>
      <c r="I56" s="63">
        <v>1</v>
      </c>
      <c r="J56" s="66"/>
      <c r="K56" s="37" t="s">
        <v>12</v>
      </c>
      <c r="L56" s="67">
        <f>(A2_sample-(0.808*A1_sample))-(A2_blank_ave-(0.808*A1_blank_ave))</f>
        <v>0</v>
      </c>
      <c r="M56" s="38" t="str">
        <f>IF(OR(ISBLANK(A1_sample),ISBLANK(A2_sample),A1_blank_ave=0,A2_blank_ave=0),"",Change_absorbance)</f>
        <v/>
      </c>
      <c r="N56" s="67">
        <f>0.07435*L56*Dilution/Sample_volume</f>
        <v>0</v>
      </c>
      <c r="O56" s="40" t="str">
        <f>IF(OR(ISBLANK(A1_sample),ISBLANK(A2_sample),A1_blank_ave=0,A2_blank_ave=0),"",Concentration_gL)</f>
        <v/>
      </c>
      <c r="P56" s="66"/>
      <c r="Q56" s="68"/>
      <c r="R56" s="67" t="e">
        <f>Concentration_gL*100/Sample_con_gL</f>
        <v>#DIV/0!</v>
      </c>
      <c r="S56" s="40" t="str">
        <f t="shared" si="0"/>
        <v/>
      </c>
      <c r="T56" s="1"/>
    </row>
    <row r="57" spans="2:20" x14ac:dyDescent="0.3">
      <c r="B57" s="1"/>
      <c r="C57" s="79"/>
      <c r="D57" s="41"/>
      <c r="E57" s="41"/>
      <c r="F57" s="41"/>
      <c r="G57" s="41"/>
      <c r="H57" s="41"/>
      <c r="I57" s="41"/>
      <c r="J57" s="66"/>
      <c r="K57" s="41" t="s">
        <v>13</v>
      </c>
      <c r="L57" s="80">
        <f>(G56-(0.839*F56))-(A3_blank_ave-(0.839*A2_blank_ave))</f>
        <v>0</v>
      </c>
      <c r="M57" s="42" t="str">
        <f>IF(OR(ISBLANK(F56),ISBLANK(G56),A2_blank_ave=0,A3_blank_ave=0),"",Change_absorbance)</f>
        <v/>
      </c>
      <c r="N57" s="81">
        <f t="shared" ref="N57" si="21">0.08865*L57*I56/H56</f>
        <v>0</v>
      </c>
      <c r="O57" s="43" t="str">
        <f>IF(OR(ISBLANK(F56),ISBLANK(G56),A2_blank_ave=0,A3_blank_ave=0),"",Concentration_gL)</f>
        <v/>
      </c>
      <c r="P57" s="66"/>
      <c r="Q57" s="41"/>
      <c r="R57" s="81" t="e">
        <f>Concentration_gL*100/Q56</f>
        <v>#DIV/0!</v>
      </c>
      <c r="S57" s="43" t="str">
        <f t="shared" si="0"/>
        <v/>
      </c>
      <c r="T57" s="1"/>
    </row>
    <row r="58" spans="2:20" x14ac:dyDescent="0.3">
      <c r="B58" s="1"/>
      <c r="C58" s="62">
        <v>23</v>
      </c>
      <c r="D58" s="63"/>
      <c r="E58" s="64"/>
      <c r="F58" s="64"/>
      <c r="G58" s="64"/>
      <c r="H58" s="65">
        <v>0.1</v>
      </c>
      <c r="I58" s="63">
        <v>1</v>
      </c>
      <c r="J58" s="66"/>
      <c r="K58" s="37" t="s">
        <v>12</v>
      </c>
      <c r="L58" s="67">
        <f>(A2_sample-(0.808*A1_sample))-(A2_blank_ave-(0.808*A1_blank_ave))</f>
        <v>0</v>
      </c>
      <c r="M58" s="38" t="str">
        <f>IF(OR(ISBLANK(A1_sample),ISBLANK(A2_sample),A1_blank_ave=0,A2_blank_ave=0),"",Change_absorbance)</f>
        <v/>
      </c>
      <c r="N58" s="67">
        <f>0.07435*L58*Dilution/Sample_volume</f>
        <v>0</v>
      </c>
      <c r="O58" s="40" t="str">
        <f>IF(OR(ISBLANK(A1_sample),ISBLANK(A2_sample),A1_blank_ave=0,A2_blank_ave=0),"",Concentration_gL)</f>
        <v/>
      </c>
      <c r="P58" s="66"/>
      <c r="Q58" s="68"/>
      <c r="R58" s="67" t="e">
        <f>Concentration_gL*100/Sample_con_gL</f>
        <v>#DIV/0!</v>
      </c>
      <c r="S58" s="40" t="str">
        <f t="shared" si="0"/>
        <v/>
      </c>
      <c r="T58" s="1"/>
    </row>
    <row r="59" spans="2:20" x14ac:dyDescent="0.3">
      <c r="B59" s="1"/>
      <c r="C59" s="79"/>
      <c r="D59" s="41"/>
      <c r="E59" s="41"/>
      <c r="F59" s="41"/>
      <c r="G59" s="41"/>
      <c r="H59" s="41"/>
      <c r="I59" s="41"/>
      <c r="J59" s="66"/>
      <c r="K59" s="41" t="s">
        <v>13</v>
      </c>
      <c r="L59" s="80">
        <f>(G58-(0.839*F58))-(A3_blank_ave-(0.839*A2_blank_ave))</f>
        <v>0</v>
      </c>
      <c r="M59" s="42" t="str">
        <f>IF(OR(ISBLANK(F58),ISBLANK(G58),A2_blank_ave=0,A3_blank_ave=0),"",Change_absorbance)</f>
        <v/>
      </c>
      <c r="N59" s="81">
        <f t="shared" ref="N59" si="22">0.08865*L59*I58/H58</f>
        <v>0</v>
      </c>
      <c r="O59" s="43" t="str">
        <f>IF(OR(ISBLANK(F58),ISBLANK(G58),A2_blank_ave=0,A3_blank_ave=0),"",Concentration_gL)</f>
        <v/>
      </c>
      <c r="P59" s="66"/>
      <c r="Q59" s="41"/>
      <c r="R59" s="81" t="e">
        <f>Concentration_gL*100/Q58</f>
        <v>#DIV/0!</v>
      </c>
      <c r="S59" s="43" t="str">
        <f t="shared" si="0"/>
        <v/>
      </c>
      <c r="T59" s="1"/>
    </row>
    <row r="60" spans="2:20" x14ac:dyDescent="0.3">
      <c r="B60" s="1"/>
      <c r="C60" s="62">
        <v>24</v>
      </c>
      <c r="D60" s="63"/>
      <c r="E60" s="64"/>
      <c r="F60" s="64"/>
      <c r="G60" s="64"/>
      <c r="H60" s="65">
        <v>0.1</v>
      </c>
      <c r="I60" s="63">
        <v>1</v>
      </c>
      <c r="J60" s="66"/>
      <c r="K60" s="37" t="s">
        <v>12</v>
      </c>
      <c r="L60" s="67">
        <f>(A2_sample-(0.808*A1_sample))-(A2_blank_ave-(0.808*A1_blank_ave))</f>
        <v>0</v>
      </c>
      <c r="M60" s="38" t="str">
        <f>IF(OR(ISBLANK(A1_sample),ISBLANK(A2_sample),A1_blank_ave=0,A2_blank_ave=0),"",Change_absorbance)</f>
        <v/>
      </c>
      <c r="N60" s="67">
        <f>0.07435*L60*Dilution/Sample_volume</f>
        <v>0</v>
      </c>
      <c r="O60" s="40" t="str">
        <f>IF(OR(ISBLANK(A1_sample),ISBLANK(A2_sample),A1_blank_ave=0,A2_blank_ave=0),"",Concentration_gL)</f>
        <v/>
      </c>
      <c r="P60" s="66"/>
      <c r="Q60" s="68"/>
      <c r="R60" s="67" t="e">
        <f>Concentration_gL*100/Sample_con_gL</f>
        <v>#DIV/0!</v>
      </c>
      <c r="S60" s="40" t="str">
        <f t="shared" si="0"/>
        <v/>
      </c>
      <c r="T60" s="1"/>
    </row>
    <row r="61" spans="2:20" x14ac:dyDescent="0.3">
      <c r="B61" s="1"/>
      <c r="C61" s="79"/>
      <c r="D61" s="41"/>
      <c r="E61" s="41"/>
      <c r="F61" s="41"/>
      <c r="G61" s="41"/>
      <c r="H61" s="41"/>
      <c r="I61" s="41"/>
      <c r="J61" s="66"/>
      <c r="K61" s="41" t="s">
        <v>13</v>
      </c>
      <c r="L61" s="80">
        <f>(G60-(0.839*F60))-(A3_blank_ave-(0.839*A2_blank_ave))</f>
        <v>0</v>
      </c>
      <c r="M61" s="42" t="str">
        <f>IF(OR(ISBLANK(F60),ISBLANK(G60),A2_blank_ave=0,A3_blank_ave=0),"",Change_absorbance)</f>
        <v/>
      </c>
      <c r="N61" s="81">
        <f t="shared" ref="N61" si="23">0.08865*L61*I60/H60</f>
        <v>0</v>
      </c>
      <c r="O61" s="43" t="str">
        <f>IF(OR(ISBLANK(F60),ISBLANK(G60),A2_blank_ave=0,A3_blank_ave=0),"",Concentration_gL)</f>
        <v/>
      </c>
      <c r="P61" s="66"/>
      <c r="Q61" s="41"/>
      <c r="R61" s="81" t="e">
        <f>Concentration_gL*100/Q60</f>
        <v>#DIV/0!</v>
      </c>
      <c r="S61" s="43" t="str">
        <f t="shared" si="0"/>
        <v/>
      </c>
      <c r="T61" s="1"/>
    </row>
    <row r="62" spans="2:20" x14ac:dyDescent="0.3">
      <c r="B62" s="1"/>
      <c r="C62" s="62">
        <v>25</v>
      </c>
      <c r="D62" s="63"/>
      <c r="E62" s="64"/>
      <c r="F62" s="64"/>
      <c r="G62" s="64"/>
      <c r="H62" s="65">
        <v>0.1</v>
      </c>
      <c r="I62" s="63">
        <v>1</v>
      </c>
      <c r="J62" s="66"/>
      <c r="K62" s="37" t="s">
        <v>12</v>
      </c>
      <c r="L62" s="67">
        <f>(A2_sample-(0.808*A1_sample))-(A2_blank_ave-(0.808*A1_blank_ave))</f>
        <v>0</v>
      </c>
      <c r="M62" s="38" t="str">
        <f>IF(OR(ISBLANK(A1_sample),ISBLANK(A2_sample),A1_blank_ave=0,A2_blank_ave=0),"",Change_absorbance)</f>
        <v/>
      </c>
      <c r="N62" s="67">
        <f>0.07435*L62*Dilution/Sample_volume</f>
        <v>0</v>
      </c>
      <c r="O62" s="40" t="str">
        <f>IF(OR(ISBLANK(A1_sample),ISBLANK(A2_sample),A1_blank_ave=0,A2_blank_ave=0),"",Concentration_gL)</f>
        <v/>
      </c>
      <c r="P62" s="66"/>
      <c r="Q62" s="68"/>
      <c r="R62" s="67" t="e">
        <f>Concentration_gL*100/Sample_con_gL</f>
        <v>#DIV/0!</v>
      </c>
      <c r="S62" s="40" t="str">
        <f t="shared" si="0"/>
        <v/>
      </c>
      <c r="T62" s="1"/>
    </row>
    <row r="63" spans="2:20" x14ac:dyDescent="0.3">
      <c r="B63" s="1"/>
      <c r="C63" s="79"/>
      <c r="D63" s="41"/>
      <c r="E63" s="41"/>
      <c r="F63" s="41"/>
      <c r="G63" s="41"/>
      <c r="H63" s="41"/>
      <c r="I63" s="41"/>
      <c r="J63" s="66"/>
      <c r="K63" s="41" t="s">
        <v>13</v>
      </c>
      <c r="L63" s="80">
        <f>(G62-(0.839*F62))-(A3_blank_ave-(0.839*A2_blank_ave))</f>
        <v>0</v>
      </c>
      <c r="M63" s="42" t="str">
        <f>IF(OR(ISBLANK(F62),ISBLANK(G62),A2_blank_ave=0,A3_blank_ave=0),"",Change_absorbance)</f>
        <v/>
      </c>
      <c r="N63" s="81">
        <f t="shared" ref="N63" si="24">0.08865*L63*I62/H62</f>
        <v>0</v>
      </c>
      <c r="O63" s="43" t="str">
        <f>IF(OR(ISBLANK(F62),ISBLANK(G62),A2_blank_ave=0,A3_blank_ave=0),"",Concentration_gL)</f>
        <v/>
      </c>
      <c r="P63" s="66"/>
      <c r="Q63" s="41"/>
      <c r="R63" s="81" t="e">
        <f>Concentration_gL*100/Q62</f>
        <v>#DIV/0!</v>
      </c>
      <c r="S63" s="43" t="str">
        <f t="shared" si="0"/>
        <v/>
      </c>
      <c r="T63" s="1"/>
    </row>
    <row r="64" spans="2:20" x14ac:dyDescent="0.3">
      <c r="B64" s="1"/>
      <c r="C64" s="62">
        <v>26</v>
      </c>
      <c r="D64" s="63"/>
      <c r="E64" s="64"/>
      <c r="F64" s="64"/>
      <c r="G64" s="64"/>
      <c r="H64" s="65">
        <v>0.1</v>
      </c>
      <c r="I64" s="63">
        <v>1</v>
      </c>
      <c r="J64" s="66"/>
      <c r="K64" s="37" t="s">
        <v>12</v>
      </c>
      <c r="L64" s="67">
        <f>(A2_sample-(0.808*A1_sample))-(A2_blank_ave-(0.808*A1_blank_ave))</f>
        <v>0</v>
      </c>
      <c r="M64" s="38" t="str">
        <f>IF(OR(ISBLANK(A1_sample),ISBLANK(A2_sample),A1_blank_ave=0,A2_blank_ave=0),"",Change_absorbance)</f>
        <v/>
      </c>
      <c r="N64" s="67">
        <f>0.07435*L64*Dilution/Sample_volume</f>
        <v>0</v>
      </c>
      <c r="O64" s="40" t="str">
        <f>IF(OR(ISBLANK(A1_sample),ISBLANK(A2_sample),A1_blank_ave=0,A2_blank_ave=0),"",Concentration_gL)</f>
        <v/>
      </c>
      <c r="P64" s="66"/>
      <c r="Q64" s="68"/>
      <c r="R64" s="67" t="e">
        <f>Concentration_gL*100/Sample_con_gL</f>
        <v>#DIV/0!</v>
      </c>
      <c r="S64" s="40" t="str">
        <f t="shared" si="0"/>
        <v/>
      </c>
      <c r="T64" s="1"/>
    </row>
    <row r="65" spans="2:20" x14ac:dyDescent="0.3">
      <c r="B65" s="1"/>
      <c r="C65" s="79"/>
      <c r="D65" s="41"/>
      <c r="E65" s="41"/>
      <c r="F65" s="41"/>
      <c r="G65" s="41"/>
      <c r="H65" s="41"/>
      <c r="I65" s="41"/>
      <c r="J65" s="66"/>
      <c r="K65" s="41" t="s">
        <v>13</v>
      </c>
      <c r="L65" s="80">
        <f>(G64-(0.839*F64))-(A3_blank_ave-(0.839*A2_blank_ave))</f>
        <v>0</v>
      </c>
      <c r="M65" s="42" t="str">
        <f>IF(OR(ISBLANK(F64),ISBLANK(G64),A2_blank_ave=0,A3_blank_ave=0),"",Change_absorbance)</f>
        <v/>
      </c>
      <c r="N65" s="81">
        <f t="shared" ref="N65" si="25">0.08865*L65*I64/H64</f>
        <v>0</v>
      </c>
      <c r="O65" s="43" t="str">
        <f>IF(OR(ISBLANK(F64),ISBLANK(G64),A2_blank_ave=0,A3_blank_ave=0),"",Concentration_gL)</f>
        <v/>
      </c>
      <c r="P65" s="66"/>
      <c r="Q65" s="41"/>
      <c r="R65" s="81" t="e">
        <f>Concentration_gL*100/Q64</f>
        <v>#DIV/0!</v>
      </c>
      <c r="S65" s="43" t="str">
        <f t="shared" si="0"/>
        <v/>
      </c>
      <c r="T65" s="1"/>
    </row>
    <row r="66" spans="2:20" x14ac:dyDescent="0.3">
      <c r="B66" s="1"/>
      <c r="C66" s="62">
        <v>27</v>
      </c>
      <c r="D66" s="63"/>
      <c r="E66" s="64"/>
      <c r="F66" s="64"/>
      <c r="G66" s="64"/>
      <c r="H66" s="65">
        <v>0.1</v>
      </c>
      <c r="I66" s="63">
        <v>1</v>
      </c>
      <c r="J66" s="66"/>
      <c r="K66" s="37" t="s">
        <v>12</v>
      </c>
      <c r="L66" s="67">
        <f>(A2_sample-(0.808*A1_sample))-(A2_blank_ave-(0.808*A1_blank_ave))</f>
        <v>0</v>
      </c>
      <c r="M66" s="38" t="str">
        <f>IF(OR(ISBLANK(A1_sample),ISBLANK(A2_sample),A1_blank_ave=0,A2_blank_ave=0),"",Change_absorbance)</f>
        <v/>
      </c>
      <c r="N66" s="67">
        <f>0.07435*L66*Dilution/Sample_volume</f>
        <v>0</v>
      </c>
      <c r="O66" s="40" t="str">
        <f>IF(OR(ISBLANK(A1_sample),ISBLANK(A2_sample),A1_blank_ave=0,A2_blank_ave=0),"",Concentration_gL)</f>
        <v/>
      </c>
      <c r="P66" s="66"/>
      <c r="Q66" s="68"/>
      <c r="R66" s="67" t="e">
        <f>Concentration_gL*100/Sample_con_gL</f>
        <v>#DIV/0!</v>
      </c>
      <c r="S66" s="40" t="str">
        <f t="shared" si="0"/>
        <v/>
      </c>
      <c r="T66" s="1"/>
    </row>
    <row r="67" spans="2:20" x14ac:dyDescent="0.3">
      <c r="B67" s="1"/>
      <c r="C67" s="79"/>
      <c r="D67" s="41"/>
      <c r="E67" s="41"/>
      <c r="F67" s="41"/>
      <c r="G67" s="41"/>
      <c r="H67" s="41"/>
      <c r="I67" s="41"/>
      <c r="J67" s="66"/>
      <c r="K67" s="41" t="s">
        <v>13</v>
      </c>
      <c r="L67" s="80">
        <f>(G66-(0.839*F66))-(A3_blank_ave-(0.839*A2_blank_ave))</f>
        <v>0</v>
      </c>
      <c r="M67" s="42" t="str">
        <f>IF(OR(ISBLANK(F66),ISBLANK(G66),A2_blank_ave=0,A3_blank_ave=0),"",Change_absorbance)</f>
        <v/>
      </c>
      <c r="N67" s="81">
        <f t="shared" ref="N67" si="26">0.08865*L67*I66/H66</f>
        <v>0</v>
      </c>
      <c r="O67" s="43" t="str">
        <f>IF(OR(ISBLANK(F66),ISBLANK(G66),A2_blank_ave=0,A3_blank_ave=0),"",Concentration_gL)</f>
        <v/>
      </c>
      <c r="P67" s="66"/>
      <c r="Q67" s="41"/>
      <c r="R67" s="81" t="e">
        <f>Concentration_gL*100/Q66</f>
        <v>#DIV/0!</v>
      </c>
      <c r="S67" s="43" t="str">
        <f t="shared" si="0"/>
        <v/>
      </c>
      <c r="T67" s="1"/>
    </row>
    <row r="68" spans="2:20" x14ac:dyDescent="0.3">
      <c r="B68" s="1"/>
      <c r="C68" s="62">
        <v>28</v>
      </c>
      <c r="D68" s="63"/>
      <c r="E68" s="64"/>
      <c r="F68" s="64"/>
      <c r="G68" s="64"/>
      <c r="H68" s="65">
        <v>0.1</v>
      </c>
      <c r="I68" s="63">
        <v>1</v>
      </c>
      <c r="J68" s="66"/>
      <c r="K68" s="37" t="s">
        <v>12</v>
      </c>
      <c r="L68" s="67">
        <f>(A2_sample-(0.808*A1_sample))-(A2_blank_ave-(0.808*A1_blank_ave))</f>
        <v>0</v>
      </c>
      <c r="M68" s="38" t="str">
        <f>IF(OR(ISBLANK(A1_sample),ISBLANK(A2_sample),A1_blank_ave=0,A2_blank_ave=0),"",Change_absorbance)</f>
        <v/>
      </c>
      <c r="N68" s="67">
        <f>0.07435*L68*Dilution/Sample_volume</f>
        <v>0</v>
      </c>
      <c r="O68" s="40" t="str">
        <f>IF(OR(ISBLANK(A1_sample),ISBLANK(A2_sample),A1_blank_ave=0,A2_blank_ave=0),"",Concentration_gL)</f>
        <v/>
      </c>
      <c r="P68" s="66"/>
      <c r="Q68" s="68"/>
      <c r="R68" s="67" t="e">
        <f>Concentration_gL*100/Sample_con_gL</f>
        <v>#DIV/0!</v>
      </c>
      <c r="S68" s="40" t="str">
        <f t="shared" si="0"/>
        <v/>
      </c>
      <c r="T68" s="1"/>
    </row>
    <row r="69" spans="2:20" x14ac:dyDescent="0.3">
      <c r="B69" s="1"/>
      <c r="C69" s="79"/>
      <c r="D69" s="41"/>
      <c r="E69" s="41"/>
      <c r="F69" s="41"/>
      <c r="G69" s="41"/>
      <c r="H69" s="41"/>
      <c r="I69" s="41"/>
      <c r="J69" s="66"/>
      <c r="K69" s="41" t="s">
        <v>13</v>
      </c>
      <c r="L69" s="80">
        <f>(G68-(0.839*F68))-(A3_blank_ave-(0.839*A2_blank_ave))</f>
        <v>0</v>
      </c>
      <c r="M69" s="42" t="str">
        <f>IF(OR(ISBLANK(F68),ISBLANK(G68),A2_blank_ave=0,A3_blank_ave=0),"",Change_absorbance)</f>
        <v/>
      </c>
      <c r="N69" s="81">
        <f t="shared" ref="N69" si="27">0.08865*L69*I68/H68</f>
        <v>0</v>
      </c>
      <c r="O69" s="43" t="str">
        <f>IF(OR(ISBLANK(F68),ISBLANK(G68),A2_blank_ave=0,A3_blank_ave=0),"",Concentration_gL)</f>
        <v/>
      </c>
      <c r="P69" s="66"/>
      <c r="Q69" s="41"/>
      <c r="R69" s="81" t="e">
        <f>Concentration_gL*100/Q68</f>
        <v>#DIV/0!</v>
      </c>
      <c r="S69" s="43" t="str">
        <f t="shared" si="0"/>
        <v/>
      </c>
      <c r="T69" s="1"/>
    </row>
    <row r="70" spans="2:20" x14ac:dyDescent="0.3">
      <c r="B70" s="1"/>
      <c r="C70" s="62">
        <v>29</v>
      </c>
      <c r="D70" s="63"/>
      <c r="E70" s="64"/>
      <c r="F70" s="64"/>
      <c r="G70" s="64"/>
      <c r="H70" s="65">
        <v>0.1</v>
      </c>
      <c r="I70" s="63">
        <v>1</v>
      </c>
      <c r="J70" s="66"/>
      <c r="K70" s="37" t="s">
        <v>12</v>
      </c>
      <c r="L70" s="67">
        <f>(A2_sample-(0.808*A1_sample))-(A2_blank_ave-(0.808*A1_blank_ave))</f>
        <v>0</v>
      </c>
      <c r="M70" s="38" t="str">
        <f>IF(OR(ISBLANK(A1_sample),ISBLANK(A2_sample),A1_blank_ave=0,A2_blank_ave=0),"",Change_absorbance)</f>
        <v/>
      </c>
      <c r="N70" s="67">
        <f>0.07435*L70*Dilution/Sample_volume</f>
        <v>0</v>
      </c>
      <c r="O70" s="40" t="str">
        <f>IF(OR(ISBLANK(A1_sample),ISBLANK(A2_sample),A1_blank_ave=0,A2_blank_ave=0),"",Concentration_gL)</f>
        <v/>
      </c>
      <c r="P70" s="66"/>
      <c r="Q70" s="68"/>
      <c r="R70" s="67" t="e">
        <f>Concentration_gL*100/Sample_con_gL</f>
        <v>#DIV/0!</v>
      </c>
      <c r="S70" s="40" t="str">
        <f t="shared" si="0"/>
        <v/>
      </c>
      <c r="T70" s="1"/>
    </row>
    <row r="71" spans="2:20" x14ac:dyDescent="0.3">
      <c r="B71" s="1"/>
      <c r="C71" s="79"/>
      <c r="D71" s="41"/>
      <c r="E71" s="41"/>
      <c r="F71" s="41"/>
      <c r="G71" s="41"/>
      <c r="H71" s="41"/>
      <c r="I71" s="41"/>
      <c r="J71" s="66"/>
      <c r="K71" s="41" t="s">
        <v>13</v>
      </c>
      <c r="L71" s="80">
        <f>(G70-(0.839*F70))-(A3_blank_ave-(0.839*A2_blank_ave))</f>
        <v>0</v>
      </c>
      <c r="M71" s="42" t="str">
        <f>IF(OR(ISBLANK(F70),ISBLANK(G70),A2_blank_ave=0,A3_blank_ave=0),"",Change_absorbance)</f>
        <v/>
      </c>
      <c r="N71" s="81">
        <f t="shared" ref="N71" si="28">0.08865*L71*I70/H70</f>
        <v>0</v>
      </c>
      <c r="O71" s="43" t="str">
        <f>IF(OR(ISBLANK(F70),ISBLANK(G70),A2_blank_ave=0,A3_blank_ave=0),"",Concentration_gL)</f>
        <v/>
      </c>
      <c r="P71" s="66"/>
      <c r="Q71" s="41"/>
      <c r="R71" s="81" t="e">
        <f>Concentration_gL*100/Q70</f>
        <v>#DIV/0!</v>
      </c>
      <c r="S71" s="43" t="str">
        <f t="shared" si="0"/>
        <v/>
      </c>
      <c r="T71" s="1"/>
    </row>
    <row r="72" spans="2:20" x14ac:dyDescent="0.3">
      <c r="B72" s="1"/>
      <c r="C72" s="62">
        <v>30</v>
      </c>
      <c r="D72" s="63"/>
      <c r="E72" s="64"/>
      <c r="F72" s="64"/>
      <c r="G72" s="64"/>
      <c r="H72" s="65">
        <v>0.1</v>
      </c>
      <c r="I72" s="63">
        <v>1</v>
      </c>
      <c r="J72" s="66"/>
      <c r="K72" s="37" t="s">
        <v>12</v>
      </c>
      <c r="L72" s="67">
        <f>(A2_sample-(0.808*A1_sample))-(A2_blank_ave-(0.808*A1_blank_ave))</f>
        <v>0</v>
      </c>
      <c r="M72" s="38" t="str">
        <f>IF(OR(ISBLANK(A1_sample),ISBLANK(A2_sample),A1_blank_ave=0,A2_blank_ave=0),"",Change_absorbance)</f>
        <v/>
      </c>
      <c r="N72" s="67">
        <f>0.07435*L72*Dilution/Sample_volume</f>
        <v>0</v>
      </c>
      <c r="O72" s="40" t="str">
        <f>IF(OR(ISBLANK(A1_sample),ISBLANK(A2_sample),A1_blank_ave=0,A2_blank_ave=0),"",Concentration_gL)</f>
        <v/>
      </c>
      <c r="P72" s="66"/>
      <c r="Q72" s="68"/>
      <c r="R72" s="67" t="e">
        <f>Concentration_gL*100/Sample_con_gL</f>
        <v>#DIV/0!</v>
      </c>
      <c r="S72" s="40" t="str">
        <f t="shared" si="0"/>
        <v/>
      </c>
      <c r="T72" s="1"/>
    </row>
    <row r="73" spans="2:20" x14ac:dyDescent="0.3">
      <c r="B73" s="1"/>
      <c r="C73" s="79"/>
      <c r="D73" s="41"/>
      <c r="E73" s="41"/>
      <c r="F73" s="41"/>
      <c r="G73" s="41"/>
      <c r="H73" s="41"/>
      <c r="I73" s="41"/>
      <c r="J73" s="66"/>
      <c r="K73" s="41" t="s">
        <v>13</v>
      </c>
      <c r="L73" s="80">
        <f>(G72-(0.839*F72))-(A3_blank_ave-(0.839*A2_blank_ave))</f>
        <v>0</v>
      </c>
      <c r="M73" s="42" t="str">
        <f>IF(OR(ISBLANK(F72),ISBLANK(G72),A2_blank_ave=0,A3_blank_ave=0),"",Change_absorbance)</f>
        <v/>
      </c>
      <c r="N73" s="81">
        <f t="shared" ref="N73" si="29">0.08865*L73*I72/H72</f>
        <v>0</v>
      </c>
      <c r="O73" s="43" t="str">
        <f>IF(OR(ISBLANK(F72),ISBLANK(G72),A2_blank_ave=0,A3_blank_ave=0),"",Concentration_gL)</f>
        <v/>
      </c>
      <c r="P73" s="66"/>
      <c r="Q73" s="41"/>
      <c r="R73" s="81" t="e">
        <f>Concentration_gL*100/Q72</f>
        <v>#DIV/0!</v>
      </c>
      <c r="S73" s="43" t="str">
        <f t="shared" si="0"/>
        <v/>
      </c>
      <c r="T73" s="1"/>
    </row>
    <row r="74" spans="2:20" x14ac:dyDescent="0.3">
      <c r="B74" s="1"/>
      <c r="C74" s="62">
        <v>31</v>
      </c>
      <c r="D74" s="63"/>
      <c r="E74" s="64"/>
      <c r="F74" s="64"/>
      <c r="G74" s="64"/>
      <c r="H74" s="65">
        <v>0.1</v>
      </c>
      <c r="I74" s="63">
        <v>1</v>
      </c>
      <c r="J74" s="66"/>
      <c r="K74" s="37" t="s">
        <v>12</v>
      </c>
      <c r="L74" s="67">
        <f>(A2_sample-(0.808*A1_sample))-(A2_blank_ave-(0.808*A1_blank_ave))</f>
        <v>0</v>
      </c>
      <c r="M74" s="38" t="str">
        <f>IF(OR(ISBLANK(A1_sample),ISBLANK(A2_sample),A1_blank_ave=0,A2_blank_ave=0),"",Change_absorbance)</f>
        <v/>
      </c>
      <c r="N74" s="67">
        <f>0.07435*L74*Dilution/Sample_volume</f>
        <v>0</v>
      </c>
      <c r="O74" s="40" t="str">
        <f>IF(OR(ISBLANK(A1_sample),ISBLANK(A2_sample),A1_blank_ave=0,A2_blank_ave=0),"",Concentration_gL)</f>
        <v/>
      </c>
      <c r="P74" s="66"/>
      <c r="Q74" s="68"/>
      <c r="R74" s="67" t="e">
        <f>Concentration_gL*100/Sample_con_gL</f>
        <v>#DIV/0!</v>
      </c>
      <c r="S74" s="40" t="str">
        <f>IF(ISERROR(Concentration_gg),"",Concentration_gg)</f>
        <v/>
      </c>
      <c r="T74" s="1"/>
    </row>
    <row r="75" spans="2:20" x14ac:dyDescent="0.3">
      <c r="B75" s="1"/>
      <c r="C75" s="79"/>
      <c r="D75" s="41"/>
      <c r="E75" s="41"/>
      <c r="F75" s="41"/>
      <c r="G75" s="41"/>
      <c r="H75" s="41"/>
      <c r="I75" s="41"/>
      <c r="J75" s="66"/>
      <c r="K75" s="41" t="s">
        <v>13</v>
      </c>
      <c r="L75" s="80">
        <f>(G74-(0.839*F74))-(A3_blank_ave-(0.839*A2_blank_ave))</f>
        <v>0</v>
      </c>
      <c r="M75" s="42" t="str">
        <f>IF(OR(ISBLANK(F74),ISBLANK(G74),A2_blank_ave=0,A3_blank_ave=0),"",Change_absorbance)</f>
        <v/>
      </c>
      <c r="N75" s="81">
        <f t="shared" ref="N75" si="30">0.08865*L75*I74/H74</f>
        <v>0</v>
      </c>
      <c r="O75" s="43" t="str">
        <f>IF(OR(ISBLANK(F74),ISBLANK(G74),A2_blank_ave=0,A3_blank_ave=0),"",Concentration_gL)</f>
        <v/>
      </c>
      <c r="P75" s="66"/>
      <c r="Q75" s="41"/>
      <c r="R75" s="81" t="e">
        <f>Concentration_gL*100/Q74</f>
        <v>#DIV/0!</v>
      </c>
      <c r="S75" s="43" t="str">
        <f t="shared" si="0"/>
        <v/>
      </c>
      <c r="T75" s="1"/>
    </row>
    <row r="76" spans="2:20" x14ac:dyDescent="0.3">
      <c r="B76" s="1"/>
      <c r="C76" s="62">
        <v>32</v>
      </c>
      <c r="D76" s="63"/>
      <c r="E76" s="64"/>
      <c r="F76" s="64"/>
      <c r="G76" s="64"/>
      <c r="H76" s="65">
        <v>0.1</v>
      </c>
      <c r="I76" s="63">
        <v>1</v>
      </c>
      <c r="J76" s="66"/>
      <c r="K76" s="37" t="s">
        <v>12</v>
      </c>
      <c r="L76" s="67">
        <f>(A2_sample-(0.808*A1_sample))-(A2_blank_ave-(0.808*A1_blank_ave))</f>
        <v>0</v>
      </c>
      <c r="M76" s="38" t="str">
        <f>IF(OR(ISBLANK(A1_sample),ISBLANK(A2_sample),A1_blank_ave=0,A2_blank_ave=0),"",Change_absorbance)</f>
        <v/>
      </c>
      <c r="N76" s="67">
        <f>0.07435*L76*Dilution/Sample_volume</f>
        <v>0</v>
      </c>
      <c r="O76" s="40" t="str">
        <f>IF(OR(ISBLANK(A1_sample),ISBLANK(A2_sample),A1_blank_ave=0,A2_blank_ave=0),"",Concentration_gL)</f>
        <v/>
      </c>
      <c r="P76" s="66"/>
      <c r="Q76" s="68"/>
      <c r="R76" s="67" t="e">
        <f>Concentration_gL*100/Sample_con_gL</f>
        <v>#DIV/0!</v>
      </c>
      <c r="S76" s="40" t="str">
        <f t="shared" si="0"/>
        <v/>
      </c>
      <c r="T76" s="1"/>
    </row>
    <row r="77" spans="2:20" x14ac:dyDescent="0.3">
      <c r="B77" s="1"/>
      <c r="C77" s="79"/>
      <c r="D77" s="41"/>
      <c r="E77" s="41"/>
      <c r="F77" s="41"/>
      <c r="G77" s="41"/>
      <c r="H77" s="41"/>
      <c r="I77" s="41"/>
      <c r="J77" s="66"/>
      <c r="K77" s="41" t="s">
        <v>13</v>
      </c>
      <c r="L77" s="80">
        <f>(G76-(0.839*F76))-(A3_blank_ave-(0.839*A2_blank_ave))</f>
        <v>0</v>
      </c>
      <c r="M77" s="42" t="str">
        <f>IF(OR(ISBLANK(F76),ISBLANK(G76),A2_blank_ave=0,A3_blank_ave=0),"",Change_absorbance)</f>
        <v/>
      </c>
      <c r="N77" s="81">
        <f t="shared" ref="N77" si="31">0.08865*L77*I76/H76</f>
        <v>0</v>
      </c>
      <c r="O77" s="43" t="str">
        <f>IF(OR(ISBLANK(F76),ISBLANK(G76),A2_blank_ave=0,A3_blank_ave=0),"",Concentration_gL)</f>
        <v/>
      </c>
      <c r="P77" s="66"/>
      <c r="Q77" s="41"/>
      <c r="R77" s="81" t="e">
        <f>Concentration_gL*100/Q76</f>
        <v>#DIV/0!</v>
      </c>
      <c r="S77" s="43" t="str">
        <f t="shared" si="0"/>
        <v/>
      </c>
      <c r="T77" s="1"/>
    </row>
    <row r="78" spans="2:20" x14ac:dyDescent="0.3">
      <c r="B78" s="1"/>
      <c r="C78" s="62">
        <v>33</v>
      </c>
      <c r="D78" s="63"/>
      <c r="E78" s="64"/>
      <c r="F78" s="64"/>
      <c r="G78" s="64"/>
      <c r="H78" s="65">
        <v>0.1</v>
      </c>
      <c r="I78" s="63">
        <v>1</v>
      </c>
      <c r="J78" s="66"/>
      <c r="K78" s="37" t="s">
        <v>12</v>
      </c>
      <c r="L78" s="67">
        <f>(A2_sample-(0.808*A1_sample))-(A2_blank_ave-(0.808*A1_blank_ave))</f>
        <v>0</v>
      </c>
      <c r="M78" s="38" t="str">
        <f>IF(OR(ISBLANK(A1_sample),ISBLANK(A2_sample),A1_blank_ave=0,A2_blank_ave=0),"",Change_absorbance)</f>
        <v/>
      </c>
      <c r="N78" s="67">
        <f>0.07435*L78*Dilution/Sample_volume</f>
        <v>0</v>
      </c>
      <c r="O78" s="40" t="str">
        <f>IF(OR(ISBLANK(A1_sample),ISBLANK(A2_sample),A1_blank_ave=0,A2_blank_ave=0),"",Concentration_gL)</f>
        <v/>
      </c>
      <c r="P78" s="66"/>
      <c r="Q78" s="68"/>
      <c r="R78" s="67" t="e">
        <f>Concentration_gL*100/Sample_con_gL</f>
        <v>#DIV/0!</v>
      </c>
      <c r="S78" s="40" t="str">
        <f t="shared" si="0"/>
        <v/>
      </c>
      <c r="T78" s="1"/>
    </row>
    <row r="79" spans="2:20" x14ac:dyDescent="0.3">
      <c r="B79" s="1"/>
      <c r="C79" s="79"/>
      <c r="D79" s="41"/>
      <c r="E79" s="41"/>
      <c r="F79" s="41"/>
      <c r="G79" s="41"/>
      <c r="H79" s="41"/>
      <c r="I79" s="41"/>
      <c r="J79" s="66"/>
      <c r="K79" s="41" t="s">
        <v>13</v>
      </c>
      <c r="L79" s="80">
        <f>(G78-(0.839*F78))-(A3_blank_ave-(0.839*A2_blank_ave))</f>
        <v>0</v>
      </c>
      <c r="M79" s="42" t="str">
        <f>IF(OR(ISBLANK(F78),ISBLANK(G78),A2_blank_ave=0,A3_blank_ave=0),"",Change_absorbance)</f>
        <v/>
      </c>
      <c r="N79" s="81">
        <f t="shared" ref="N79" si="32">0.08865*L79*I78/H78</f>
        <v>0</v>
      </c>
      <c r="O79" s="43" t="str">
        <f>IF(OR(ISBLANK(F78),ISBLANK(G78),A2_blank_ave=0,A3_blank_ave=0),"",Concentration_gL)</f>
        <v/>
      </c>
      <c r="P79" s="66"/>
      <c r="Q79" s="41"/>
      <c r="R79" s="81" t="e">
        <f>Concentration_gL*100/Q78</f>
        <v>#DIV/0!</v>
      </c>
      <c r="S79" s="43" t="str">
        <f t="shared" ref="S79:S93" si="33">IF(ISERROR(Concentration_gg),"",Concentration_gg)</f>
        <v/>
      </c>
      <c r="T79" s="1"/>
    </row>
    <row r="80" spans="2:20" x14ac:dyDescent="0.3">
      <c r="B80" s="1"/>
      <c r="C80" s="62">
        <v>34</v>
      </c>
      <c r="D80" s="63"/>
      <c r="E80" s="64"/>
      <c r="F80" s="64"/>
      <c r="G80" s="64"/>
      <c r="H80" s="65">
        <v>0.1</v>
      </c>
      <c r="I80" s="63">
        <v>1</v>
      </c>
      <c r="J80" s="66"/>
      <c r="K80" s="37" t="s">
        <v>12</v>
      </c>
      <c r="L80" s="67">
        <f>(A2_sample-(0.808*A1_sample))-(A2_blank_ave-(0.808*A1_blank_ave))</f>
        <v>0</v>
      </c>
      <c r="M80" s="38" t="str">
        <f>IF(OR(ISBLANK(A1_sample),ISBLANK(A2_sample),A1_blank_ave=0,A2_blank_ave=0),"",Change_absorbance)</f>
        <v/>
      </c>
      <c r="N80" s="67">
        <f>0.07435*L80*Dilution/Sample_volume</f>
        <v>0</v>
      </c>
      <c r="O80" s="40" t="str">
        <f>IF(OR(ISBLANK(A1_sample),ISBLANK(A2_sample),A1_blank_ave=0,A2_blank_ave=0),"",Concentration_gL)</f>
        <v/>
      </c>
      <c r="P80" s="66"/>
      <c r="Q80" s="68"/>
      <c r="R80" s="67" t="e">
        <f>Concentration_gL*100/Sample_con_gL</f>
        <v>#DIV/0!</v>
      </c>
      <c r="S80" s="40" t="str">
        <f t="shared" si="33"/>
        <v/>
      </c>
      <c r="T80" s="1"/>
    </row>
    <row r="81" spans="2:20" x14ac:dyDescent="0.3">
      <c r="B81" s="1"/>
      <c r="C81" s="79"/>
      <c r="D81" s="41"/>
      <c r="E81" s="41"/>
      <c r="F81" s="41"/>
      <c r="G81" s="41"/>
      <c r="H81" s="41"/>
      <c r="I81" s="41"/>
      <c r="J81" s="66"/>
      <c r="K81" s="41" t="s">
        <v>13</v>
      </c>
      <c r="L81" s="80">
        <f>(G80-(0.839*F80))-(A3_blank_ave-(0.839*A2_blank_ave))</f>
        <v>0</v>
      </c>
      <c r="M81" s="42" t="str">
        <f>IF(OR(ISBLANK(F80),ISBLANK(G80),A2_blank_ave=0,A3_blank_ave=0),"",Change_absorbance)</f>
        <v/>
      </c>
      <c r="N81" s="81">
        <f t="shared" ref="N81" si="34">0.08865*L81*I80/H80</f>
        <v>0</v>
      </c>
      <c r="O81" s="43" t="str">
        <f>IF(OR(ISBLANK(F80),ISBLANK(G80),A2_blank_ave=0,A3_blank_ave=0),"",Concentration_gL)</f>
        <v/>
      </c>
      <c r="P81" s="66"/>
      <c r="Q81" s="41"/>
      <c r="R81" s="81" t="e">
        <f>Concentration_gL*100/Q80</f>
        <v>#DIV/0!</v>
      </c>
      <c r="S81" s="43" t="str">
        <f t="shared" si="33"/>
        <v/>
      </c>
      <c r="T81" s="1"/>
    </row>
    <row r="82" spans="2:20" x14ac:dyDescent="0.3">
      <c r="B82" s="1"/>
      <c r="C82" s="62">
        <v>35</v>
      </c>
      <c r="D82" s="63"/>
      <c r="E82" s="64"/>
      <c r="F82" s="64"/>
      <c r="G82" s="64"/>
      <c r="H82" s="65">
        <v>0.1</v>
      </c>
      <c r="I82" s="63">
        <v>1</v>
      </c>
      <c r="J82" s="66"/>
      <c r="K82" s="37" t="s">
        <v>12</v>
      </c>
      <c r="L82" s="67">
        <f>(A2_sample-(0.808*A1_sample))-(A2_blank_ave-(0.808*A1_blank_ave))</f>
        <v>0</v>
      </c>
      <c r="M82" s="38" t="str">
        <f>IF(OR(ISBLANK(A1_sample),ISBLANK(A2_sample),A1_blank_ave=0,A2_blank_ave=0),"",Change_absorbance)</f>
        <v/>
      </c>
      <c r="N82" s="67">
        <f>0.07435*L82*Dilution/Sample_volume</f>
        <v>0</v>
      </c>
      <c r="O82" s="40" t="str">
        <f>IF(OR(ISBLANK(A1_sample),ISBLANK(A2_sample),A1_blank_ave=0,A2_blank_ave=0),"",Concentration_gL)</f>
        <v/>
      </c>
      <c r="P82" s="66"/>
      <c r="Q82" s="68"/>
      <c r="R82" s="67" t="e">
        <f>Concentration_gL*100/Sample_con_gL</f>
        <v>#DIV/0!</v>
      </c>
      <c r="S82" s="40" t="str">
        <f t="shared" si="33"/>
        <v/>
      </c>
      <c r="T82" s="1"/>
    </row>
    <row r="83" spans="2:20" x14ac:dyDescent="0.3">
      <c r="B83" s="1"/>
      <c r="C83" s="79"/>
      <c r="D83" s="41"/>
      <c r="E83" s="41"/>
      <c r="F83" s="41"/>
      <c r="G83" s="41"/>
      <c r="H83" s="41"/>
      <c r="I83" s="41"/>
      <c r="J83" s="66"/>
      <c r="K83" s="41" t="s">
        <v>13</v>
      </c>
      <c r="L83" s="80">
        <f>(G82-(0.839*F82))-(A3_blank_ave-(0.839*A2_blank_ave))</f>
        <v>0</v>
      </c>
      <c r="M83" s="42" t="str">
        <f>IF(OR(ISBLANK(F82),ISBLANK(G82),A2_blank_ave=0,A3_blank_ave=0),"",Change_absorbance)</f>
        <v/>
      </c>
      <c r="N83" s="81">
        <f t="shared" ref="N83" si="35">0.08865*L83*I82/H82</f>
        <v>0</v>
      </c>
      <c r="O83" s="43" t="str">
        <f>IF(OR(ISBLANK(F82),ISBLANK(G82),A2_blank_ave=0,A3_blank_ave=0),"",Concentration_gL)</f>
        <v/>
      </c>
      <c r="P83" s="66"/>
      <c r="Q83" s="41"/>
      <c r="R83" s="81" t="e">
        <f>Concentration_gL*100/Q82</f>
        <v>#DIV/0!</v>
      </c>
      <c r="S83" s="43" t="str">
        <f t="shared" si="33"/>
        <v/>
      </c>
      <c r="T83" s="1"/>
    </row>
    <row r="84" spans="2:20" x14ac:dyDescent="0.3">
      <c r="B84" s="1"/>
      <c r="C84" s="62">
        <v>36</v>
      </c>
      <c r="D84" s="63"/>
      <c r="E84" s="64"/>
      <c r="F84" s="64"/>
      <c r="G84" s="64"/>
      <c r="H84" s="65">
        <v>0.1</v>
      </c>
      <c r="I84" s="63">
        <v>1</v>
      </c>
      <c r="J84" s="66"/>
      <c r="K84" s="37" t="s">
        <v>12</v>
      </c>
      <c r="L84" s="67">
        <f>(A2_sample-(0.808*A1_sample))-(A2_blank_ave-(0.808*A1_blank_ave))</f>
        <v>0</v>
      </c>
      <c r="M84" s="38" t="str">
        <f>IF(OR(ISBLANK(A1_sample),ISBLANK(A2_sample),A1_blank_ave=0,A2_blank_ave=0),"",Change_absorbance)</f>
        <v/>
      </c>
      <c r="N84" s="67">
        <f>0.07435*L84*Dilution/Sample_volume</f>
        <v>0</v>
      </c>
      <c r="O84" s="40" t="str">
        <f>IF(OR(ISBLANK(A1_sample),ISBLANK(A2_sample),A1_blank_ave=0,A2_blank_ave=0),"",Concentration_gL)</f>
        <v/>
      </c>
      <c r="P84" s="66"/>
      <c r="Q84" s="68"/>
      <c r="R84" s="67" t="e">
        <f>Concentration_gL*100/Sample_con_gL</f>
        <v>#DIV/0!</v>
      </c>
      <c r="S84" s="40" t="str">
        <f t="shared" si="33"/>
        <v/>
      </c>
      <c r="T84" s="1"/>
    </row>
    <row r="85" spans="2:20" x14ac:dyDescent="0.3">
      <c r="B85" s="1"/>
      <c r="C85" s="79"/>
      <c r="D85" s="41"/>
      <c r="E85" s="41"/>
      <c r="F85" s="41"/>
      <c r="G85" s="41"/>
      <c r="H85" s="41"/>
      <c r="I85" s="41"/>
      <c r="J85" s="66"/>
      <c r="K85" s="41" t="s">
        <v>13</v>
      </c>
      <c r="L85" s="80">
        <f>(G84-(0.839*F84))-(A3_blank_ave-(0.839*A2_blank_ave))</f>
        <v>0</v>
      </c>
      <c r="M85" s="42" t="str">
        <f>IF(OR(ISBLANK(F84),ISBLANK(G84),A2_blank_ave=0,A3_blank_ave=0),"",Change_absorbance)</f>
        <v/>
      </c>
      <c r="N85" s="81">
        <f t="shared" ref="N85" si="36">0.08865*L85*I84/H84</f>
        <v>0</v>
      </c>
      <c r="O85" s="43" t="str">
        <f>IF(OR(ISBLANK(F84),ISBLANK(G84),A2_blank_ave=0,A3_blank_ave=0),"",Concentration_gL)</f>
        <v/>
      </c>
      <c r="P85" s="66"/>
      <c r="Q85" s="41"/>
      <c r="R85" s="81" t="e">
        <f>Concentration_gL*100/Q84</f>
        <v>#DIV/0!</v>
      </c>
      <c r="S85" s="43" t="str">
        <f t="shared" si="33"/>
        <v/>
      </c>
      <c r="T85" s="1"/>
    </row>
    <row r="86" spans="2:20" x14ac:dyDescent="0.3">
      <c r="B86" s="1"/>
      <c r="C86" s="62">
        <v>37</v>
      </c>
      <c r="D86" s="63"/>
      <c r="E86" s="64"/>
      <c r="F86" s="64"/>
      <c r="G86" s="64"/>
      <c r="H86" s="65">
        <v>0.1</v>
      </c>
      <c r="I86" s="63">
        <v>1</v>
      </c>
      <c r="J86" s="66"/>
      <c r="K86" s="37" t="s">
        <v>12</v>
      </c>
      <c r="L86" s="67">
        <f>(A2_sample-(0.808*A1_sample))-(A2_blank_ave-(0.808*A1_blank_ave))</f>
        <v>0</v>
      </c>
      <c r="M86" s="38" t="str">
        <f>IF(OR(ISBLANK(A1_sample),ISBLANK(A2_sample),A1_blank_ave=0,A2_blank_ave=0),"",Change_absorbance)</f>
        <v/>
      </c>
      <c r="N86" s="67">
        <f>0.07435*L86*Dilution/Sample_volume</f>
        <v>0</v>
      </c>
      <c r="O86" s="40" t="str">
        <f>IF(OR(ISBLANK(A1_sample),ISBLANK(A2_sample),A1_blank_ave=0,A2_blank_ave=0),"",Concentration_gL)</f>
        <v/>
      </c>
      <c r="P86" s="66"/>
      <c r="Q86" s="68"/>
      <c r="R86" s="67" t="e">
        <f>Concentration_gL*100/Sample_con_gL</f>
        <v>#DIV/0!</v>
      </c>
      <c r="S86" s="40" t="str">
        <f t="shared" si="33"/>
        <v/>
      </c>
      <c r="T86" s="1"/>
    </row>
    <row r="87" spans="2:20" x14ac:dyDescent="0.3">
      <c r="B87" s="1"/>
      <c r="C87" s="79"/>
      <c r="D87" s="41"/>
      <c r="E87" s="41"/>
      <c r="F87" s="41"/>
      <c r="G87" s="41"/>
      <c r="H87" s="41"/>
      <c r="I87" s="41"/>
      <c r="J87" s="66"/>
      <c r="K87" s="41" t="s">
        <v>13</v>
      </c>
      <c r="L87" s="80">
        <f>(G86-(0.839*F86))-(A3_blank_ave-(0.839*A2_blank_ave))</f>
        <v>0</v>
      </c>
      <c r="M87" s="42" t="str">
        <f>IF(OR(ISBLANK(F86),ISBLANK(G86),A2_blank_ave=0,A3_blank_ave=0),"",Change_absorbance)</f>
        <v/>
      </c>
      <c r="N87" s="81">
        <f t="shared" ref="N87" si="37">0.08865*L87*I86/H86</f>
        <v>0</v>
      </c>
      <c r="O87" s="43" t="str">
        <f>IF(OR(ISBLANK(F86),ISBLANK(G86),A2_blank_ave=0,A3_blank_ave=0),"",Concentration_gL)</f>
        <v/>
      </c>
      <c r="P87" s="66"/>
      <c r="Q87" s="41"/>
      <c r="R87" s="81" t="e">
        <f>Concentration_gL*100/Q86</f>
        <v>#DIV/0!</v>
      </c>
      <c r="S87" s="43" t="str">
        <f t="shared" si="33"/>
        <v/>
      </c>
      <c r="T87" s="1"/>
    </row>
    <row r="88" spans="2:20" x14ac:dyDescent="0.3">
      <c r="B88" s="1"/>
      <c r="C88" s="62">
        <v>38</v>
      </c>
      <c r="D88" s="63"/>
      <c r="E88" s="64"/>
      <c r="F88" s="64"/>
      <c r="G88" s="64"/>
      <c r="H88" s="65">
        <v>0.1</v>
      </c>
      <c r="I88" s="63">
        <v>1</v>
      </c>
      <c r="J88" s="66"/>
      <c r="K88" s="37" t="s">
        <v>12</v>
      </c>
      <c r="L88" s="67">
        <f>(A2_sample-(0.808*A1_sample))-(A2_blank_ave-(0.808*A1_blank_ave))</f>
        <v>0</v>
      </c>
      <c r="M88" s="38" t="str">
        <f>IF(OR(ISBLANK(A1_sample),ISBLANK(A2_sample),A1_blank_ave=0,A2_blank_ave=0),"",Change_absorbance)</f>
        <v/>
      </c>
      <c r="N88" s="67">
        <f>0.07435*L88*Dilution/Sample_volume</f>
        <v>0</v>
      </c>
      <c r="O88" s="40" t="str">
        <f>IF(OR(ISBLANK(A1_sample),ISBLANK(A2_sample),A1_blank_ave=0,A2_blank_ave=0),"",Concentration_gL)</f>
        <v/>
      </c>
      <c r="P88" s="66"/>
      <c r="Q88" s="68"/>
      <c r="R88" s="67" t="e">
        <f>Concentration_gL*100/Sample_con_gL</f>
        <v>#DIV/0!</v>
      </c>
      <c r="S88" s="40" t="str">
        <f t="shared" si="33"/>
        <v/>
      </c>
      <c r="T88" s="1"/>
    </row>
    <row r="89" spans="2:20" x14ac:dyDescent="0.3">
      <c r="B89" s="1"/>
      <c r="C89" s="79"/>
      <c r="D89" s="41"/>
      <c r="E89" s="41"/>
      <c r="F89" s="41"/>
      <c r="G89" s="41"/>
      <c r="H89" s="41"/>
      <c r="I89" s="41"/>
      <c r="J89" s="66"/>
      <c r="K89" s="41" t="s">
        <v>13</v>
      </c>
      <c r="L89" s="80">
        <f>(G88-(0.839*F88))-(A3_blank_ave-(0.839*A2_blank_ave))</f>
        <v>0</v>
      </c>
      <c r="M89" s="42" t="str">
        <f>IF(OR(ISBLANK(F88),ISBLANK(G88),A2_blank_ave=0,A3_blank_ave=0),"",Change_absorbance)</f>
        <v/>
      </c>
      <c r="N89" s="81">
        <f t="shared" ref="N89" si="38">0.08865*L89*I88/H88</f>
        <v>0</v>
      </c>
      <c r="O89" s="43" t="str">
        <f>IF(OR(ISBLANK(F88),ISBLANK(G88),A2_blank_ave=0,A3_blank_ave=0),"",Concentration_gL)</f>
        <v/>
      </c>
      <c r="P89" s="66"/>
      <c r="Q89" s="41"/>
      <c r="R89" s="81" t="e">
        <f>Concentration_gL*100/Q88</f>
        <v>#DIV/0!</v>
      </c>
      <c r="S89" s="43" t="str">
        <f t="shared" si="33"/>
        <v/>
      </c>
      <c r="T89" s="1"/>
    </row>
    <row r="90" spans="2:20" x14ac:dyDescent="0.3">
      <c r="B90" s="1"/>
      <c r="C90" s="62">
        <v>39</v>
      </c>
      <c r="D90" s="63"/>
      <c r="E90" s="64"/>
      <c r="F90" s="64"/>
      <c r="G90" s="64"/>
      <c r="H90" s="65">
        <v>0.1</v>
      </c>
      <c r="I90" s="63">
        <v>1</v>
      </c>
      <c r="J90" s="66"/>
      <c r="K90" s="37" t="s">
        <v>12</v>
      </c>
      <c r="L90" s="67">
        <f>(A2_sample-(0.808*A1_sample))-(A2_blank_ave-(0.808*A1_blank_ave))</f>
        <v>0</v>
      </c>
      <c r="M90" s="38" t="str">
        <f>IF(OR(ISBLANK(A1_sample),ISBLANK(A2_sample),A1_blank_ave=0,A2_blank_ave=0),"",Change_absorbance)</f>
        <v/>
      </c>
      <c r="N90" s="67">
        <f>0.07435*L90*Dilution/Sample_volume</f>
        <v>0</v>
      </c>
      <c r="O90" s="40" t="str">
        <f>IF(OR(ISBLANK(A1_sample),ISBLANK(A2_sample),A1_blank_ave=0,A2_blank_ave=0),"",Concentration_gL)</f>
        <v/>
      </c>
      <c r="P90" s="66"/>
      <c r="Q90" s="68"/>
      <c r="R90" s="67" t="e">
        <f>Concentration_gL*100/Sample_con_gL</f>
        <v>#DIV/0!</v>
      </c>
      <c r="S90" s="40" t="str">
        <f t="shared" si="33"/>
        <v/>
      </c>
      <c r="T90" s="1"/>
    </row>
    <row r="91" spans="2:20" x14ac:dyDescent="0.3">
      <c r="B91" s="1"/>
      <c r="C91" s="79"/>
      <c r="D91" s="41"/>
      <c r="E91" s="41"/>
      <c r="F91" s="41"/>
      <c r="G91" s="41"/>
      <c r="H91" s="41"/>
      <c r="I91" s="41"/>
      <c r="J91" s="66"/>
      <c r="K91" s="41" t="s">
        <v>13</v>
      </c>
      <c r="L91" s="80">
        <f>(G90-(0.839*F90))-(A3_blank_ave-(0.839*A2_blank_ave))</f>
        <v>0</v>
      </c>
      <c r="M91" s="42" t="str">
        <f>IF(OR(ISBLANK(F90),ISBLANK(G90),A2_blank_ave=0,A3_blank_ave=0),"",Change_absorbance)</f>
        <v/>
      </c>
      <c r="N91" s="81">
        <f t="shared" ref="N91" si="39">0.08865*L91*I90/H90</f>
        <v>0</v>
      </c>
      <c r="O91" s="43" t="str">
        <f>IF(OR(ISBLANK(F90),ISBLANK(G90),A2_blank_ave=0,A3_blank_ave=0),"",Concentration_gL)</f>
        <v/>
      </c>
      <c r="P91" s="66"/>
      <c r="Q91" s="41"/>
      <c r="R91" s="81" t="e">
        <f>Concentration_gL*100/Q90</f>
        <v>#DIV/0!</v>
      </c>
      <c r="S91" s="43" t="str">
        <f t="shared" si="33"/>
        <v/>
      </c>
      <c r="T91" s="1"/>
    </row>
    <row r="92" spans="2:20" x14ac:dyDescent="0.3">
      <c r="B92" s="1"/>
      <c r="C92" s="62">
        <v>40</v>
      </c>
      <c r="D92" s="63"/>
      <c r="E92" s="64"/>
      <c r="F92" s="64"/>
      <c r="G92" s="64"/>
      <c r="H92" s="65">
        <v>0.1</v>
      </c>
      <c r="I92" s="63">
        <v>1</v>
      </c>
      <c r="J92" s="66"/>
      <c r="K92" s="37" t="s">
        <v>12</v>
      </c>
      <c r="L92" s="67">
        <f>(A2_sample-(0.808*A1_sample))-(A2_blank_ave-(0.808*A1_blank_ave))</f>
        <v>0</v>
      </c>
      <c r="M92" s="38" t="str">
        <f>IF(OR(ISBLANK(A1_sample),ISBLANK(A2_sample),A1_blank_ave=0,A2_blank_ave=0),"",Change_absorbance)</f>
        <v/>
      </c>
      <c r="N92" s="67">
        <f>0.07435*L92*Dilution/Sample_volume</f>
        <v>0</v>
      </c>
      <c r="O92" s="40" t="str">
        <f>IF(OR(ISBLANK(A1_sample),ISBLANK(A2_sample),A1_blank_ave=0,A2_blank_ave=0),"",Concentration_gL)</f>
        <v/>
      </c>
      <c r="P92" s="66"/>
      <c r="Q92" s="68"/>
      <c r="R92" s="67" t="e">
        <f>Concentration_gL*100/Sample_con_gL</f>
        <v>#DIV/0!</v>
      </c>
      <c r="S92" s="40" t="str">
        <f t="shared" si="33"/>
        <v/>
      </c>
      <c r="T92" s="1"/>
    </row>
    <row r="93" spans="2:20" x14ac:dyDescent="0.3">
      <c r="B93" s="1"/>
      <c r="C93" s="79"/>
      <c r="D93" s="41"/>
      <c r="E93" s="41"/>
      <c r="F93" s="41"/>
      <c r="G93" s="41"/>
      <c r="H93" s="41"/>
      <c r="I93" s="41"/>
      <c r="J93" s="66"/>
      <c r="K93" s="41" t="s">
        <v>13</v>
      </c>
      <c r="L93" s="80">
        <f>(G92-(0.839*F92))-(A3_blank_ave-(0.839*A2_blank_ave))</f>
        <v>0</v>
      </c>
      <c r="M93" s="42" t="str">
        <f>IF(OR(ISBLANK(F92),ISBLANK(G92),A2_blank_ave=0,A3_blank_ave=0),"",Change_absorbance)</f>
        <v/>
      </c>
      <c r="N93" s="81">
        <f t="shared" ref="N93" si="40">0.08865*L93*I92/H92</f>
        <v>0</v>
      </c>
      <c r="O93" s="43" t="str">
        <f>IF(OR(ISBLANK(F92),ISBLANK(G92),A2_blank_ave=0,A3_blank_ave=0),"",Concentration_gL)</f>
        <v/>
      </c>
      <c r="P93" s="66"/>
      <c r="Q93" s="41"/>
      <c r="R93" s="81" t="e">
        <f>Concentration_gL*100/Q92</f>
        <v>#DIV/0!</v>
      </c>
      <c r="S93" s="43" t="str">
        <f t="shared" si="33"/>
        <v/>
      </c>
      <c r="T93" s="1"/>
    </row>
    <row r="94" spans="2:20" x14ac:dyDescent="0.3">
      <c r="B94" s="1"/>
      <c r="C94" s="76"/>
      <c r="D94" s="76"/>
      <c r="E94" s="77"/>
      <c r="F94" s="77"/>
      <c r="G94" s="77"/>
      <c r="H94" s="77"/>
      <c r="I94" s="77"/>
      <c r="J94" s="15"/>
      <c r="K94" s="76"/>
      <c r="L94" s="15"/>
      <c r="M94" s="55"/>
      <c r="N94" s="55"/>
      <c r="O94" s="55"/>
      <c r="P94" s="15"/>
      <c r="Q94" s="77"/>
      <c r="R94" s="15"/>
      <c r="S94" s="55"/>
      <c r="T94" s="1"/>
    </row>
    <row r="95" spans="2:20" x14ac:dyDescent="0.3">
      <c r="B95" s="1"/>
      <c r="C95" s="76"/>
      <c r="D95" s="76"/>
      <c r="E95" s="77"/>
      <c r="F95" s="77"/>
      <c r="G95" s="77"/>
      <c r="H95" s="77"/>
      <c r="I95" s="77"/>
      <c r="J95" s="15"/>
      <c r="K95" s="76"/>
      <c r="L95" s="15"/>
      <c r="M95" s="55"/>
      <c r="N95" s="55"/>
      <c r="O95" s="55"/>
      <c r="P95" s="15"/>
      <c r="Q95" s="77"/>
      <c r="R95" s="15"/>
      <c r="S95" s="55"/>
      <c r="T95" s="1"/>
    </row>
    <row r="96" spans="2:20" ht="52.5" customHeight="1" x14ac:dyDescent="0.3">
      <c r="B96" s="1"/>
      <c r="C96" s="88" t="s">
        <v>38</v>
      </c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1"/>
    </row>
    <row r="97" spans="3:19" ht="400.15" customHeight="1" x14ac:dyDescent="0.3"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</row>
  </sheetData>
  <sheetProtection algorithmName="SHA-512" hashValue="77UpSpo+HyvH+7kVHg1/V9pNA5jSdoguKFQ+GEM4QQ/DF9AFr3Wt24tjb/XvhxKfcW/ij2pBYhj4E3sMPQpL2A==" saltValue="swqI5YTMa35wPnLZb90wKA==" spinCount="100000" sheet="1" objects="1" scenarios="1"/>
  <mergeCells count="2">
    <mergeCell ref="C96:S96"/>
    <mergeCell ref="E4:I4"/>
  </mergeCells>
  <phoneticPr fontId="0" type="noConversion"/>
  <dataValidations count="3">
    <dataValidation type="decimal" errorStyle="warning" allowBlank="1" showErrorMessage="1" error="Please enter numeric values only." sqref="H94:I95 Q94:Q95" xr:uid="{00000000-0002-0000-0100-000000000000}">
      <formula1>0</formula1>
      <formula2>100</formula2>
    </dataValidation>
    <dataValidation type="decimal" allowBlank="1" showErrorMessage="1" error="Please enter numeric values only." sqref="E94:G95" xr:uid="{00000000-0002-0000-0100-000001000000}">
      <formula1>0</formula1>
      <formula2>100</formula2>
    </dataValidation>
    <dataValidation type="decimal" allowBlank="1" showErrorMessage="1" error="Enter numeric values only" sqref="E8:G10 D33 D53 D15 D17 D19 D23 D27 D31 D21 D25 D29 D49 Q14:Q93 D35 D37 D39 D43 D47 D51 D41 D45 D85 D73 D93 D55 D57 D59 D63 D67 D71 D61 D65 D69 D89 D75 D77 D79 D83 D87 D91 D81 E14:I93" xr:uid="{00000000-0002-0000-0100-000002000000}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scale="72" fitToHeight="2" orientation="portrait" horizontalDpi="360" verticalDpi="360" r:id="rId1"/>
  <headerFooter alignWithMargins="0">
    <oddFooter>&amp;LPrinted on &amp;D, Page &amp;P of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f082d9-d13f-4c2b-bb85-d162602de9d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CCE732719B764890499C5C74FD0239" ma:contentTypeVersion="12" ma:contentTypeDescription="Create a new document." ma:contentTypeScope="" ma:versionID="0018755d7eee9b691c64163529ca7cae">
  <xsd:schema xmlns:xsd="http://www.w3.org/2001/XMLSchema" xmlns:xs="http://www.w3.org/2001/XMLSchema" xmlns:p="http://schemas.microsoft.com/office/2006/metadata/properties" xmlns:ns2="22f082d9-d13f-4c2b-bb85-d162602de9d8" xmlns:ns3="19e911bc-41e3-4a8f-afb1-81fa6f6789c4" targetNamespace="http://schemas.microsoft.com/office/2006/metadata/properties" ma:root="true" ma:fieldsID="f6a79587a426da1e8a2fd98b850b3e76" ns2:_="" ns3:_="">
    <xsd:import namespace="22f082d9-d13f-4c2b-bb85-d162602de9d8"/>
    <xsd:import namespace="19e911bc-41e3-4a8f-afb1-81fa6f678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082d9-d13f-4c2b-bb85-d162602de9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c2f1d9f-d9cd-4e16-8c8d-b9f39c5386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911bc-41e3-4a8f-afb1-81fa6f6789c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523A60-31AF-4A2C-A29A-D8344088B595}">
  <ds:schemaRefs>
    <ds:schemaRef ds:uri="http://schemas.microsoft.com/office/2006/metadata/properties"/>
    <ds:schemaRef ds:uri="http://schemas.microsoft.com/office/infopath/2007/PartnerControls"/>
    <ds:schemaRef ds:uri="22f082d9-d13f-4c2b-bb85-d162602de9d8"/>
  </ds:schemaRefs>
</ds:datastoreItem>
</file>

<file path=customXml/itemProps2.xml><?xml version="1.0" encoding="utf-8"?>
<ds:datastoreItem xmlns:ds="http://schemas.openxmlformats.org/officeDocument/2006/customXml" ds:itemID="{5A5155F3-44FC-4DA4-AAF0-B8DB85D595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f082d9-d13f-4c2b-bb85-d162602de9d8"/>
    <ds:schemaRef ds:uri="19e911bc-41e3-4a8f-afb1-81fa6f678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CEA9B2-20B7-4AC8-AEAD-26C36E1417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41</vt:i4>
      </vt:variant>
    </vt:vector>
  </HeadingPairs>
  <TitlesOfParts>
    <vt:vector size="44" baseType="lpstr">
      <vt:lpstr>Instructions</vt:lpstr>
      <vt:lpstr>MegaCalc (Total)</vt:lpstr>
      <vt:lpstr>MegaCalc (Sequential)</vt:lpstr>
      <vt:lpstr>'MegaCalc (Total)'!A1_blank_1</vt:lpstr>
      <vt:lpstr>A1_blank_1</vt:lpstr>
      <vt:lpstr>'MegaCalc (Total)'!A1_blank_2</vt:lpstr>
      <vt:lpstr>A1_blank_2</vt:lpstr>
      <vt:lpstr>'MegaCalc (Total)'!A1_blank_ave</vt:lpstr>
      <vt:lpstr>A1_blank_ave</vt:lpstr>
      <vt:lpstr>'MegaCalc (Total)'!A1_sample</vt:lpstr>
      <vt:lpstr>A1_sample</vt:lpstr>
      <vt:lpstr>'MegaCalc (Total)'!A2_blank_1</vt:lpstr>
      <vt:lpstr>A2_blank_1</vt:lpstr>
      <vt:lpstr>'MegaCalc (Total)'!A2_blank_2</vt:lpstr>
      <vt:lpstr>A2_blank_2</vt:lpstr>
      <vt:lpstr>'MegaCalc (Total)'!A2_blank_ave</vt:lpstr>
      <vt:lpstr>A2_blank_ave</vt:lpstr>
      <vt:lpstr>'MegaCalc (Total)'!A2_sample</vt:lpstr>
      <vt:lpstr>A2_sample</vt:lpstr>
      <vt:lpstr>A3_blank_1</vt:lpstr>
      <vt:lpstr>A3_blank_2</vt:lpstr>
      <vt:lpstr>A3_blank_ave</vt:lpstr>
      <vt:lpstr>A3_sample</vt:lpstr>
      <vt:lpstr>'MegaCalc (Total)'!Change_absorbance</vt:lpstr>
      <vt:lpstr>Change_absorbance</vt:lpstr>
      <vt:lpstr>'MegaCalc (Total)'!Concentration_gg</vt:lpstr>
      <vt:lpstr>Concentration_gg</vt:lpstr>
      <vt:lpstr>'MegaCalc (Total)'!Concentration_gL</vt:lpstr>
      <vt:lpstr>Concentration_gL</vt:lpstr>
      <vt:lpstr>Contact_us</vt:lpstr>
      <vt:lpstr>'MegaCalc (Total)'!Dilution</vt:lpstr>
      <vt:lpstr>Dilution</vt:lpstr>
      <vt:lpstr>Instructions</vt:lpstr>
      <vt:lpstr>Instructions!Print_Area</vt:lpstr>
      <vt:lpstr>'MegaCalc (Sequential)'!Print_Area</vt:lpstr>
      <vt:lpstr>'MegaCalc (Total)'!Print_Area</vt:lpstr>
      <vt:lpstr>'MegaCalc (Sequential)'!Print_Titles</vt:lpstr>
      <vt:lpstr>'MegaCalc (Total)'!Print_Titles</vt:lpstr>
      <vt:lpstr>'MegaCalc (Total)'!Sample_con_gL</vt:lpstr>
      <vt:lpstr>Sample_con_gL</vt:lpstr>
      <vt:lpstr>'MegaCalc (Total)'!Sample_volume</vt:lpstr>
      <vt:lpstr>Sample_volume</vt:lpstr>
      <vt:lpstr>'MegaCalc (Total)'!use_mega_calculator</vt:lpstr>
      <vt:lpstr>use_mega_calculator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Megazyme</dc:creator>
  <cp:keywords/>
  <dc:description/>
  <cp:lastModifiedBy>Ruth Ivory</cp:lastModifiedBy>
  <cp:revision/>
  <dcterms:created xsi:type="dcterms:W3CDTF">2004-10-05T18:50:23Z</dcterms:created>
  <dcterms:modified xsi:type="dcterms:W3CDTF">2024-08-21T08:40:20Z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0x010100BECCE732719B764890499C5C74FD0239</vt:lpwstr>
  </property>
  <property fmtid="{D5CDD505-2E9C-101B-9397-08002B2CF9AE}" pid="3" name="MediaServiceImageTags">
    <vt:lpwstr/>
  </property>
</Properties>
</file>