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BrayIE-Documents/Shared Documents/Documents/MegaCalc/K-LACGAR/"/>
    </mc:Choice>
  </mc:AlternateContent>
  <xr:revisionPtr revIDLastSave="64" documentId="13_ncr:1_{35D91F32-1EB9-4DD2-841F-0B2BE6603057}" xr6:coauthVersionLast="47" xr6:coauthVersionMax="47" xr10:uidLastSave="{69418832-8F7D-4DF5-9209-D9C061170CE3}"/>
  <workbookProtection workbookPassword="8E71" lockStructure="1"/>
  <bookViews>
    <workbookView xWindow="-110" yWindow="-110" windowWidth="19420" windowHeight="11500" activeTab="1" xr2:uid="{00000000-000D-0000-FFFF-FFFF00000000}"/>
  </bookViews>
  <sheets>
    <sheet name="Instructions" sheetId="1" r:id="rId1"/>
    <sheet name="MegaCalc" sheetId="3" r:id="rId2"/>
  </sheets>
  <definedNames>
    <definedName name="A1_ablank_1">MegaCalc!$F$8</definedName>
    <definedName name="A1_ablank_2">MegaCalc!$F$10</definedName>
    <definedName name="A1_ablank_ave">MegaCalc!$F$12</definedName>
    <definedName name="A1_ublank_1">MegaCalc!$F$9</definedName>
    <definedName name="A1_ublank_2">MegaCalc!$F$11</definedName>
    <definedName name="A1_ublank_ave">MegaCalc!$F$13</definedName>
    <definedName name="A2_ablank_1">MegaCalc!$G$8</definedName>
    <definedName name="A2_ablank_2">MegaCalc!$G$10</definedName>
    <definedName name="A2_ablank_ave">MegaCalc!$G$12</definedName>
    <definedName name="A2_ublank_1">MegaCalc!$G$9</definedName>
    <definedName name="A2_ublank_2">MegaCalc!$G$11</definedName>
    <definedName name="A2_ublank_ave">MegaCalc!$G$13</definedName>
    <definedName name="Change_absorbance">MegaCalc!$K$17:$K$76</definedName>
    <definedName name="Concentration_gg">MegaCalc!$Q$17:$Q$76</definedName>
    <definedName name="Concentration_gL">MegaCalc!$M$17:$M$76</definedName>
    <definedName name="Contact_us">Instructions!$D$50</definedName>
    <definedName name="Dilution">MegaCalc!$I$17:$I$76</definedName>
    <definedName name="Instructions">Instructions!$A$2</definedName>
    <definedName name="_xlnm.Print_Area" localSheetId="0">Instructions!$B$2:$P$52</definedName>
    <definedName name="_xlnm.Print_Area" localSheetId="1">MegaCalc!$B$2:$S$76</definedName>
    <definedName name="_xlnm.Print_Titles" localSheetId="1">MegaCalc!$15:$16</definedName>
    <definedName name="Sample_con_gL">MegaCalc!$P$17:$P$76</definedName>
    <definedName name="Sample_volume">MegaCalc!$H$17:$H$76</definedName>
    <definedName name="use_mega_calculator">MegaCalc!$A$1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  <c r="N27" i="1"/>
  <c r="F12" i="3"/>
  <c r="G12" i="3"/>
  <c r="F13" i="3"/>
  <c r="G13" i="3"/>
  <c r="K61" i="3" l="1"/>
  <c r="M61" i="3" s="1"/>
  <c r="Q61" i="3" s="1"/>
  <c r="R61" i="3" s="1"/>
  <c r="K62" i="3"/>
  <c r="M62" i="3" s="1"/>
  <c r="Q62" i="3" s="1"/>
  <c r="R62" i="3" s="1"/>
  <c r="K56" i="3"/>
  <c r="M56" i="3" s="1"/>
  <c r="Q56" i="3" s="1"/>
  <c r="R56" i="3" s="1"/>
  <c r="K65" i="3"/>
  <c r="M65" i="3" s="1"/>
  <c r="Q65" i="3" s="1"/>
  <c r="R65" i="3" s="1"/>
  <c r="L67" i="3"/>
  <c r="K55" i="3"/>
  <c r="M55" i="3" s="1"/>
  <c r="Q55" i="3" s="1"/>
  <c r="R55" i="3" s="1"/>
  <c r="L56" i="3"/>
  <c r="K52" i="3"/>
  <c r="M52" i="3" s="1"/>
  <c r="Q52" i="3" s="1"/>
  <c r="R52" i="3" s="1"/>
  <c r="K38" i="3"/>
  <c r="M38" i="3" s="1"/>
  <c r="Q38" i="3" s="1"/>
  <c r="R38" i="3" s="1"/>
  <c r="K46" i="3"/>
  <c r="M46" i="3" s="1"/>
  <c r="Q46" i="3" s="1"/>
  <c r="R46" i="3" s="1"/>
  <c r="N56" i="3"/>
  <c r="N35" i="3"/>
  <c r="K44" i="3"/>
  <c r="M44" i="3" s="1"/>
  <c r="Q44" i="3" s="1"/>
  <c r="R44" i="3" s="1"/>
  <c r="L53" i="3"/>
  <c r="K64" i="3"/>
  <c r="M64" i="3" s="1"/>
  <c r="Q64" i="3" s="1"/>
  <c r="R64" i="3" s="1"/>
  <c r="K32" i="3"/>
  <c r="M32" i="3" s="1"/>
  <c r="Q32" i="3" s="1"/>
  <c r="R32" i="3" s="1"/>
  <c r="K49" i="3"/>
  <c r="M49" i="3" s="1"/>
  <c r="Q49" i="3" s="1"/>
  <c r="R49" i="3" s="1"/>
  <c r="K58" i="3"/>
  <c r="M58" i="3" s="1"/>
  <c r="Q58" i="3" s="1"/>
  <c r="R58" i="3" s="1"/>
  <c r="K67" i="3"/>
  <c r="M67" i="3" s="1"/>
  <c r="Q67" i="3" s="1"/>
  <c r="R67" i="3" s="1"/>
  <c r="K47" i="3"/>
  <c r="M47" i="3" s="1"/>
  <c r="Q47" i="3" s="1"/>
  <c r="R47" i="3" s="1"/>
  <c r="K50" i="3"/>
  <c r="M50" i="3" s="1"/>
  <c r="Q50" i="3" s="1"/>
  <c r="R50" i="3" s="1"/>
  <c r="K59" i="3"/>
  <c r="M59" i="3" s="1"/>
  <c r="Q59" i="3" s="1"/>
  <c r="R59" i="3" s="1"/>
  <c r="K68" i="3"/>
  <c r="M68" i="3" s="1"/>
  <c r="Q68" i="3" s="1"/>
  <c r="R68" i="3" s="1"/>
  <c r="K53" i="3"/>
  <c r="M53" i="3" s="1"/>
  <c r="Q53" i="3" s="1"/>
  <c r="R53" i="3" s="1"/>
  <c r="L62" i="3"/>
  <c r="N53" i="3"/>
  <c r="N62" i="3"/>
  <c r="K29" i="3"/>
  <c r="M29" i="3" s="1"/>
  <c r="Q29" i="3" s="1"/>
  <c r="R29" i="3" s="1"/>
  <c r="K35" i="3"/>
  <c r="M35" i="3" s="1"/>
  <c r="Q35" i="3" s="1"/>
  <c r="R35" i="3" s="1"/>
  <c r="L35" i="3"/>
  <c r="L46" i="3"/>
  <c r="L52" i="3"/>
  <c r="N46" i="3"/>
  <c r="N49" i="3"/>
  <c r="N52" i="3"/>
  <c r="N55" i="3"/>
  <c r="N58" i="3"/>
  <c r="N61" i="3"/>
  <c r="N64" i="3"/>
  <c r="N67" i="3"/>
  <c r="K70" i="3"/>
  <c r="M70" i="3" s="1"/>
  <c r="Q70" i="3" s="1"/>
  <c r="R70" i="3" s="1"/>
  <c r="L49" i="3"/>
  <c r="L61" i="3"/>
  <c r="L70" i="3"/>
  <c r="L38" i="3"/>
  <c r="N38" i="3"/>
  <c r="N74" i="3"/>
  <c r="K31" i="3"/>
  <c r="M31" i="3" s="1"/>
  <c r="Q31" i="3" s="1"/>
  <c r="R31" i="3" s="1"/>
  <c r="K34" i="3"/>
  <c r="M34" i="3" s="1"/>
  <c r="Q34" i="3" s="1"/>
  <c r="R34" i="3" s="1"/>
  <c r="K37" i="3"/>
  <c r="M37" i="3" s="1"/>
  <c r="Q37" i="3" s="1"/>
  <c r="R37" i="3" s="1"/>
  <c r="K40" i="3"/>
  <c r="M40" i="3" s="1"/>
  <c r="Q40" i="3" s="1"/>
  <c r="R40" i="3" s="1"/>
  <c r="L31" i="3"/>
  <c r="L34" i="3"/>
  <c r="L40" i="3"/>
  <c r="N22" i="3"/>
  <c r="K74" i="3"/>
  <c r="M74" i="3" s="1"/>
  <c r="Q74" i="3" s="1"/>
  <c r="R74" i="3" s="1"/>
  <c r="N31" i="3"/>
  <c r="N34" i="3"/>
  <c r="N17" i="3"/>
  <c r="K20" i="3"/>
  <c r="M20" i="3" s="1"/>
  <c r="Q20" i="3" s="1"/>
  <c r="R20" i="3" s="1"/>
  <c r="L27" i="1"/>
  <c r="K26" i="3"/>
  <c r="M26" i="3" s="1"/>
  <c r="Q26" i="3" s="1"/>
  <c r="R26" i="3" s="1"/>
  <c r="K41" i="3"/>
  <c r="M41" i="3" s="1"/>
  <c r="Q41" i="3" s="1"/>
  <c r="K17" i="3"/>
  <c r="M17" i="3" s="1"/>
  <c r="Q17" i="3" s="1"/>
  <c r="R17" i="3" s="1"/>
  <c r="K23" i="3"/>
  <c r="M23" i="3" s="1"/>
  <c r="Q23" i="3" s="1"/>
  <c r="R23" i="3" s="1"/>
  <c r="K71" i="3"/>
  <c r="M71" i="3" s="1"/>
  <c r="Q71" i="3" s="1"/>
  <c r="R71" i="3" s="1"/>
  <c r="K27" i="1"/>
  <c r="N41" i="3"/>
  <c r="K19" i="3"/>
  <c r="M19" i="3" s="1"/>
  <c r="Q19" i="3" s="1"/>
  <c r="R19" i="3" s="1"/>
  <c r="L29" i="1"/>
  <c r="K22" i="3"/>
  <c r="M22" i="3" s="1"/>
  <c r="Q22" i="3" s="1"/>
  <c r="R22" i="3" s="1"/>
  <c r="K25" i="3"/>
  <c r="M25" i="3" s="1"/>
  <c r="Q25" i="3" s="1"/>
  <c r="R25" i="3" s="1"/>
  <c r="K28" i="3"/>
  <c r="M28" i="3" s="1"/>
  <c r="Q28" i="3" s="1"/>
  <c r="R28" i="3" s="1"/>
  <c r="K43" i="3"/>
  <c r="M43" i="3" s="1"/>
  <c r="Q43" i="3" s="1"/>
  <c r="R43" i="3" s="1"/>
  <c r="K73" i="3"/>
  <c r="M73" i="3" s="1"/>
  <c r="Q73" i="3" s="1"/>
  <c r="R73" i="3" s="1"/>
  <c r="K76" i="3"/>
  <c r="M76" i="3" s="1"/>
  <c r="Q76" i="3" s="1"/>
  <c r="R76" i="3" s="1"/>
  <c r="L25" i="3"/>
  <c r="L76" i="3"/>
  <c r="N76" i="3"/>
  <c r="N25" i="3"/>
  <c r="K29" i="1"/>
  <c r="N26" i="3"/>
  <c r="N71" i="3"/>
  <c r="L74" i="3"/>
  <c r="L41" i="3"/>
  <c r="L22" i="3"/>
  <c r="L28" i="3"/>
  <c r="L73" i="3"/>
  <c r="N73" i="3"/>
  <c r="N28" i="3"/>
  <c r="L71" i="3" l="1"/>
  <c r="N68" i="3"/>
  <c r="N70" i="3"/>
  <c r="L68" i="3"/>
  <c r="L65" i="3"/>
  <c r="N65" i="3"/>
  <c r="L64" i="3"/>
  <c r="N59" i="3"/>
  <c r="L59" i="3"/>
  <c r="L58" i="3"/>
  <c r="L55" i="3"/>
  <c r="L50" i="3"/>
  <c r="N50" i="3"/>
  <c r="L47" i="3"/>
  <c r="N47" i="3"/>
  <c r="L44" i="3"/>
  <c r="N44" i="3"/>
  <c r="L43" i="3"/>
  <c r="N43" i="3"/>
  <c r="N40" i="3"/>
  <c r="L37" i="3"/>
  <c r="N37" i="3"/>
  <c r="L32" i="3"/>
  <c r="N32" i="3"/>
  <c r="N29" i="3"/>
  <c r="L29" i="3"/>
  <c r="L26" i="3"/>
  <c r="L23" i="3"/>
  <c r="N23" i="3"/>
  <c r="L20" i="3"/>
  <c r="N20" i="3"/>
  <c r="L19" i="3"/>
  <c r="N19" i="3"/>
  <c r="N29" i="1"/>
  <c r="R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Concentration: grams of D-Galactose and D-Galactose + Lactose per litre of sample </t>
        </r>
      </text>
    </comment>
    <comment ref="M2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Concentration: grams of D-Galactose and D-Galactose + Lactose per 100 grams of sample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Concentration: grams of D-Galactose and D-Galactose + Lactose per litre of sample </t>
        </r>
      </text>
    </comment>
    <comment ref="P1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16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Concentration: grams of D-Galactose and D-Galactose + Lactose per 100 grams of sample</t>
        </r>
      </text>
    </comment>
  </commentList>
</comments>
</file>

<file path=xl/sharedStrings.xml><?xml version="1.0" encoding="utf-8"?>
<sst xmlns="http://schemas.openxmlformats.org/spreadsheetml/2006/main" count="133" uniqueCount="40">
  <si>
    <t>Sample identifier</t>
  </si>
  <si>
    <t>Results</t>
  </si>
  <si>
    <t>Sample
(g/L)</t>
  </si>
  <si>
    <t>If you have specific questions, please contact us directly:</t>
  </si>
  <si>
    <t>General Information: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</si>
  <si>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</si>
  <si>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</si>
  <si>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</si>
  <si>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</si>
  <si>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</si>
  <si>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</si>
  <si>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</si>
  <si>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</si>
  <si>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</si>
  <si>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</si>
  <si>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</si>
  <si>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</si>
  <si>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</si>
  <si>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</si>
  <si>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</si>
  <si>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</si>
  <si>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</si>
  <si>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</si>
  <si>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</si>
  <si>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Analyte</t>
  </si>
  <si>
    <t xml:space="preserve">   Abs Analyte</t>
  </si>
  <si>
    <t>Analyte
(g/L)</t>
  </si>
  <si>
    <t>Analyte (g/100g)</t>
  </si>
  <si>
    <t>To zoom up or down, ensure the Standard tool bar is showing (View &gt; Toolbars) &amp; select a value from the Zoom drop-down list.</t>
  </si>
  <si>
    <t>Ave</t>
  </si>
  <si>
    <t>D-Gal</t>
  </si>
  <si>
    <t>D-Gal + Lact</t>
  </si>
  <si>
    <t>D-Galactose</t>
  </si>
  <si>
    <t>Lactose</t>
  </si>
  <si>
    <t>Megazyme Knowledge Base</t>
  </si>
  <si>
    <t>Customer Support</t>
  </si>
  <si>
    <r>
      <t xml:space="preserve">To further support you, our valued customer, we have developed the Megazyme </t>
    </r>
    <r>
      <rPr>
        <b/>
        <sz val="11"/>
        <color rgb="FF00674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(as g/L or g/100 g) from raw absorbance data. </t>
    </r>
  </si>
  <si>
    <r>
      <t xml:space="preserve">On the </t>
    </r>
    <r>
      <rPr>
        <b/>
        <sz val="11"/>
        <color rgb="FF00674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</si>
  <si>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The MegaCalc and its embodied calculations are, to Neogen®’s knowledge, correct.  However, your data and inputs, the method of collection, and conditions of use are outside the control of Neogen; thus, the accuracy of your results may vary.  No warranty, express or implied, is provided regarding the use of this tool.  
© 2023, Neogen Corporation; © 2023, Megazyme. All rights reserved.</t>
  </si>
  <si>
    <t>K-LACGAR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</si>
</sst>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1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11"/>
      <color rgb="FF006747"/>
      <name val="Times New Roman"/>
      <family val="1"/>
    </font>
    <font>
      <sz val="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0" borderId="0" xfId="0" applyFont="1"/>
    <xf numFmtId="0" fontId="1" fillId="2" borderId="0" xfId="0" applyFont="1" applyFill="1"/>
    <xf numFmtId="0" fontId="6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2" fillId="2" borderId="0" xfId="0" quotePrefix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top"/>
    </xf>
    <xf numFmtId="164" fontId="9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15" fillId="0" borderId="0" xfId="0" applyFont="1"/>
    <xf numFmtId="0" fontId="5" fillId="2" borderId="0" xfId="1" applyFill="1" applyAlignment="1" applyProtection="1">
      <alignment horizontal="right" vertical="top" wrapText="1"/>
    </xf>
    <xf numFmtId="0" fontId="12" fillId="2" borderId="0" xfId="0" applyFont="1" applyFill="1"/>
    <xf numFmtId="0" fontId="2" fillId="2" borderId="0" xfId="0" applyFont="1" applyFill="1"/>
    <xf numFmtId="0" fontId="14" fillId="2" borderId="1" xfId="0" applyFont="1" applyFill="1" applyBorder="1" applyAlignment="1">
      <alignment horizontal="center"/>
    </xf>
    <xf numFmtId="16" fontId="1" fillId="2" borderId="0" xfId="0" applyNumberFormat="1" applyFont="1" applyFill="1"/>
    <xf numFmtId="0" fontId="12" fillId="2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/>
    </xf>
    <xf numFmtId="0" fontId="15" fillId="2" borderId="0" xfId="0" applyFont="1" applyFill="1"/>
    <xf numFmtId="0" fontId="11" fillId="2" borderId="0" xfId="0" applyFont="1" applyFill="1" applyAlignment="1">
      <alignment wrapText="1"/>
    </xf>
    <xf numFmtId="0" fontId="16" fillId="2" borderId="0" xfId="1" applyFont="1" applyFill="1" applyAlignment="1" applyProtection="1"/>
    <xf numFmtId="0" fontId="9" fillId="2" borderId="0" xfId="1" applyFont="1" applyFill="1" applyAlignment="1" applyProtection="1">
      <alignment wrapText="1"/>
    </xf>
    <xf numFmtId="0" fontId="1" fillId="3" borderId="2" xfId="0" applyFont="1" applyFill="1" applyBorder="1" applyProtection="1">
      <protection locked="0"/>
    </xf>
    <xf numFmtId="164" fontId="1" fillId="3" borderId="2" xfId="0" applyNumberFormat="1" applyFont="1" applyFill="1" applyBorder="1" applyProtection="1">
      <protection locked="0"/>
    </xf>
    <xf numFmtId="2" fontId="1" fillId="3" borderId="2" xfId="0" applyNumberFormat="1" applyFont="1" applyFill="1" applyBorder="1" applyProtection="1">
      <protection locked="0"/>
    </xf>
    <xf numFmtId="165" fontId="1" fillId="3" borderId="2" xfId="0" applyNumberFormat="1" applyFont="1" applyFill="1" applyBorder="1" applyProtection="1">
      <protection locked="0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/>
    </xf>
    <xf numFmtId="164" fontId="1" fillId="3" borderId="3" xfId="0" applyNumberFormat="1" applyFont="1" applyFill="1" applyBorder="1" applyProtection="1">
      <protection locked="0"/>
    </xf>
    <xf numFmtId="164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164" fontId="1" fillId="2" borderId="0" xfId="0" applyNumberFormat="1" applyFont="1" applyFill="1"/>
    <xf numFmtId="0" fontId="2" fillId="0" borderId="1" xfId="0" applyFont="1" applyBorder="1"/>
    <xf numFmtId="0" fontId="1" fillId="0" borderId="2" xfId="0" applyFont="1" applyBorder="1"/>
    <xf numFmtId="0" fontId="1" fillId="2" borderId="0" xfId="0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6" xfId="0" applyFont="1" applyFill="1" applyBorder="1"/>
    <xf numFmtId="164" fontId="1" fillId="4" borderId="2" xfId="0" applyNumberFormat="1" applyFont="1" applyFill="1" applyBorder="1"/>
    <xf numFmtId="164" fontId="1" fillId="2" borderId="2" xfId="0" applyNumberFormat="1" applyFont="1" applyFill="1" applyBorder="1"/>
    <xf numFmtId="0" fontId="1" fillId="4" borderId="2" xfId="0" applyFont="1" applyFill="1" applyBorder="1"/>
    <xf numFmtId="165" fontId="1" fillId="2" borderId="2" xfId="0" applyNumberFormat="1" applyFont="1" applyFill="1" applyBorder="1"/>
    <xf numFmtId="0" fontId="1" fillId="0" borderId="8" xfId="0" applyFont="1" applyBorder="1"/>
    <xf numFmtId="0" fontId="1" fillId="2" borderId="4" xfId="0" applyFont="1" applyFill="1" applyBorder="1"/>
    <xf numFmtId="164" fontId="1" fillId="4" borderId="4" xfId="0" applyNumberFormat="1" applyFont="1" applyFill="1" applyBorder="1"/>
    <xf numFmtId="164" fontId="1" fillId="2" borderId="4" xfId="0" applyNumberFormat="1" applyFont="1" applyFill="1" applyBorder="1"/>
    <xf numFmtId="0" fontId="1" fillId="4" borderId="4" xfId="0" applyFont="1" applyFill="1" applyBorder="1"/>
    <xf numFmtId="165" fontId="1" fillId="2" borderId="4" xfId="0" applyNumberFormat="1" applyFont="1" applyFill="1" applyBorder="1"/>
    <xf numFmtId="0" fontId="1" fillId="2" borderId="9" xfId="0" applyFont="1" applyFill="1" applyBorder="1"/>
    <xf numFmtId="0" fontId="1" fillId="0" borderId="10" xfId="0" applyFont="1" applyBorder="1"/>
    <xf numFmtId="0" fontId="1" fillId="2" borderId="3" xfId="0" applyFont="1" applyFill="1" applyBorder="1"/>
    <xf numFmtId="164" fontId="1" fillId="4" borderId="3" xfId="0" applyNumberFormat="1" applyFont="1" applyFill="1" applyBorder="1"/>
    <xf numFmtId="164" fontId="1" fillId="2" borderId="3" xfId="0" applyNumberFormat="1" applyFont="1" applyFill="1" applyBorder="1"/>
    <xf numFmtId="0" fontId="1" fillId="4" borderId="3" xfId="0" applyFont="1" applyFill="1" applyBorder="1"/>
    <xf numFmtId="165" fontId="1" fillId="2" borderId="3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3" borderId="2" xfId="0" applyNumberFormat="1" applyFont="1" applyFill="1" applyBorder="1"/>
    <xf numFmtId="164" fontId="1" fillId="3" borderId="3" xfId="0" applyNumberFormat="1" applyFont="1" applyFill="1" applyBorder="1"/>
    <xf numFmtId="0" fontId="1" fillId="3" borderId="2" xfId="0" applyFont="1" applyFill="1" applyBorder="1"/>
    <xf numFmtId="2" fontId="1" fillId="3" borderId="2" xfId="0" applyNumberFormat="1" applyFont="1" applyFill="1" applyBorder="1"/>
    <xf numFmtId="165" fontId="1" fillId="3" borderId="2" xfId="0" applyNumberFormat="1" applyFont="1" applyFill="1" applyBorder="1"/>
    <xf numFmtId="164" fontId="1" fillId="3" borderId="4" xfId="0" applyNumberFormat="1" applyFont="1" applyFill="1" applyBorder="1"/>
    <xf numFmtId="2" fontId="1" fillId="3" borderId="4" xfId="0" applyNumberFormat="1" applyFont="1" applyFill="1" applyBorder="1"/>
    <xf numFmtId="0" fontId="1" fillId="3" borderId="4" xfId="0" applyFont="1" applyFill="1" applyBorder="1"/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0" fontId="11" fillId="0" borderId="0" xfId="0" applyFont="1"/>
    <xf numFmtId="0" fontId="9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3" borderId="11" xfId="0" applyNumberFormat="1" applyFont="1" applyFill="1" applyBorder="1" applyAlignment="1">
      <alignment horizontal="left"/>
    </xf>
    <xf numFmtId="164" fontId="1" fillId="3" borderId="12" xfId="0" applyNumberFormat="1" applyFont="1" applyFill="1" applyBorder="1" applyAlignment="1">
      <alignment horizontal="left"/>
    </xf>
    <xf numFmtId="164" fontId="1" fillId="3" borderId="7" xfId="0" applyNumberFormat="1" applyFont="1" applyFill="1" applyBorder="1" applyAlignment="1">
      <alignment horizontal="left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 applyProtection="1">
      <alignment horizontal="left"/>
      <protection locked="0"/>
    </xf>
    <xf numFmtId="164" fontId="1" fillId="3" borderId="12" xfId="0" applyNumberFormat="1" applyFont="1" applyFill="1" applyBorder="1" applyAlignment="1" applyProtection="1">
      <alignment horizontal="left"/>
      <protection locked="0"/>
    </xf>
    <xf numFmtId="164" fontId="1" fillId="3" borderId="7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5" Type="http://schemas.openxmlformats.org/officeDocument/2006/relationships/hyperlink" Target="https://www.megazyme.com/lactose-galactose-assay-kit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hyperlink" Target="https://www.megazyme.com/lactose-galactose-assay-kit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12</xdr:row>
      <xdr:rowOff>238125</xdr:rowOff>
    </xdr:from>
    <xdr:to>
      <xdr:col>6</xdr:col>
      <xdr:colOff>180975</xdr:colOff>
      <xdr:row>13</xdr:row>
      <xdr:rowOff>28575</xdr:rowOff>
    </xdr:to>
    <xdr:sp macro="" textlink="">
      <xdr:nvSpPr>
        <xdr:cNvPr id="6415" name="Line 10">
          <a:extLst>
            <a:ext uri="{FF2B5EF4-FFF2-40B4-BE49-F238E27FC236}">
              <a16:creationId xmlns:a16="http://schemas.microsoft.com/office/drawing/2014/main" id="{18712FDF-8382-4F0A-9846-76E0BE543766}"/>
            </a:ext>
          </a:extLst>
        </xdr:cNvPr>
        <xdr:cNvSpPr>
          <a:spLocks noChangeShapeType="1"/>
        </xdr:cNvSpPr>
      </xdr:nvSpPr>
      <xdr:spPr bwMode="auto">
        <a:xfrm>
          <a:off x="2647950" y="42291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11</xdr:row>
      <xdr:rowOff>104775</xdr:rowOff>
    </xdr:from>
    <xdr:to>
      <xdr:col>7</xdr:col>
      <xdr:colOff>419100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D6F8BA54-6337-4AFF-9F31-1543C14DBCB3}"/>
            </a:ext>
          </a:extLst>
        </xdr:cNvPr>
        <xdr:cNvSpPr>
          <a:spLocks noChangeArrowheads="1"/>
        </xdr:cNvSpPr>
      </xdr:nvSpPr>
      <xdr:spPr bwMode="auto">
        <a:xfrm>
          <a:off x="400050" y="3905250"/>
          <a:ext cx="30384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504825</xdr:colOff>
      <xdr:row>21</xdr:row>
      <xdr:rowOff>57150</xdr:rowOff>
    </xdr:from>
    <xdr:to>
      <xdr:col>9</xdr:col>
      <xdr:colOff>504825</xdr:colOff>
      <xdr:row>26</xdr:row>
      <xdr:rowOff>57150</xdr:rowOff>
    </xdr:to>
    <xdr:sp macro="" textlink="">
      <xdr:nvSpPr>
        <xdr:cNvPr id="6417" name="Line 12">
          <a:extLst>
            <a:ext uri="{FF2B5EF4-FFF2-40B4-BE49-F238E27FC236}">
              <a16:creationId xmlns:a16="http://schemas.microsoft.com/office/drawing/2014/main" id="{3F88A5F6-3A58-4BE8-A722-335CFD20DBE2}"/>
            </a:ext>
          </a:extLst>
        </xdr:cNvPr>
        <xdr:cNvSpPr>
          <a:spLocks noChangeShapeType="1"/>
        </xdr:cNvSpPr>
      </xdr:nvSpPr>
      <xdr:spPr bwMode="auto">
        <a:xfrm flipH="1">
          <a:off x="2419350" y="6324600"/>
          <a:ext cx="2371725" cy="1400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13</xdr:row>
      <xdr:rowOff>28575</xdr:rowOff>
    </xdr:from>
    <xdr:to>
      <xdr:col>9</xdr:col>
      <xdr:colOff>409575</xdr:colOff>
      <xdr:row>17</xdr:row>
      <xdr:rowOff>142875</xdr:rowOff>
    </xdr:to>
    <xdr:sp macro="" textlink="">
      <xdr:nvSpPr>
        <xdr:cNvPr id="6418" name="Line 14">
          <a:extLst>
            <a:ext uri="{FF2B5EF4-FFF2-40B4-BE49-F238E27FC236}">
              <a16:creationId xmlns:a16="http://schemas.microsoft.com/office/drawing/2014/main" id="{FB056E0E-52E9-4457-BCD9-9C1D5DA34DD3}"/>
            </a:ext>
          </a:extLst>
        </xdr:cNvPr>
        <xdr:cNvSpPr>
          <a:spLocks noChangeShapeType="1"/>
        </xdr:cNvSpPr>
      </xdr:nvSpPr>
      <xdr:spPr bwMode="auto">
        <a:xfrm flipH="1">
          <a:off x="2381250" y="4600575"/>
          <a:ext cx="2314575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352425</xdr:colOff>
      <xdr:row>16</xdr:row>
      <xdr:rowOff>38100</xdr:rowOff>
    </xdr:from>
    <xdr:to>
      <xdr:col>15</xdr:col>
      <xdr:colOff>0</xdr:colOff>
      <xdr:row>22</xdr:row>
      <xdr:rowOff>142875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3436558F-4D86-418B-8F30-16E5C9C2C13D}"/>
            </a:ext>
          </a:extLst>
        </xdr:cNvPr>
        <xdr:cNvSpPr>
          <a:spLocks noChangeArrowheads="1"/>
        </xdr:cNvSpPr>
      </xdr:nvSpPr>
      <xdr:spPr bwMode="auto">
        <a:xfrm>
          <a:off x="4638675" y="5295900"/>
          <a:ext cx="3543300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values for D-Galactose (D-Gal) and for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D-Galactose + Lactose (D-Gal + Lact). D-Galactose and lactose (g/L) will be calculated automatically.</a:t>
          </a:r>
          <a:endParaRPr lang="en-IE"/>
        </a:p>
      </xdr:txBody>
    </xdr:sp>
    <xdr:clientData/>
  </xdr:twoCellAnchor>
  <xdr:twoCellAnchor>
    <xdr:from>
      <xdr:col>15</xdr:col>
      <xdr:colOff>0</xdr:colOff>
      <xdr:row>27</xdr:row>
      <xdr:rowOff>57150</xdr:rowOff>
    </xdr:from>
    <xdr:to>
      <xdr:col>15</xdr:col>
      <xdr:colOff>0</xdr:colOff>
      <xdr:row>32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2B0E00EA-26CB-46E2-B092-6B6ECE9F96A2}"/>
            </a:ext>
          </a:extLst>
        </xdr:cNvPr>
        <xdr:cNvSpPr>
          <a:spLocks noChangeArrowheads="1"/>
        </xdr:cNvSpPr>
      </xdr:nvSpPr>
      <xdr:spPr bwMode="auto">
        <a:xfrm>
          <a:off x="8181975" y="7915275"/>
          <a:ext cx="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15</xdr:col>
      <xdr:colOff>0</xdr:colOff>
      <xdr:row>17</xdr:row>
      <xdr:rowOff>133350</xdr:rowOff>
    </xdr:from>
    <xdr:to>
      <xdr:col>15</xdr:col>
      <xdr:colOff>0</xdr:colOff>
      <xdr:row>26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3B9F7102-CA02-43DC-9C03-771F8455EA55}"/>
            </a:ext>
          </a:extLst>
        </xdr:cNvPr>
        <xdr:cNvSpPr>
          <a:spLocks noChangeArrowheads="1"/>
        </xdr:cNvSpPr>
      </xdr:nvSpPr>
      <xdr:spPr bwMode="auto">
        <a:xfrm>
          <a:off x="8181975" y="5638800"/>
          <a:ext cx="0" cy="2057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15</xdr:col>
      <xdr:colOff>0</xdr:colOff>
      <xdr:row>7</xdr:row>
      <xdr:rowOff>47625</xdr:rowOff>
    </xdr:from>
    <xdr:to>
      <xdr:col>15</xdr:col>
      <xdr:colOff>0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5CAB0-0087-4AC9-A2A4-75F484F18EB4}"/>
            </a:ext>
          </a:extLst>
        </xdr:cNvPr>
        <xdr:cNvSpPr txBox="1">
          <a:spLocks noChangeArrowheads="1"/>
        </xdr:cNvSpPr>
      </xdr:nvSpPr>
      <xdr:spPr bwMode="auto">
        <a:xfrm>
          <a:off x="8181975" y="20955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23" name="Line 38">
          <a:extLst>
            <a:ext uri="{FF2B5EF4-FFF2-40B4-BE49-F238E27FC236}">
              <a16:creationId xmlns:a16="http://schemas.microsoft.com/office/drawing/2014/main" id="{6DF6EC66-815F-4DD1-94BE-0229ADBAF1AC}"/>
            </a:ext>
          </a:extLst>
        </xdr:cNvPr>
        <xdr:cNvSpPr>
          <a:spLocks noChangeShapeType="1"/>
        </xdr:cNvSpPr>
      </xdr:nvSpPr>
      <xdr:spPr bwMode="auto">
        <a:xfrm>
          <a:off x="8181975" y="21526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24" name="Line 39">
          <a:extLst>
            <a:ext uri="{FF2B5EF4-FFF2-40B4-BE49-F238E27FC236}">
              <a16:creationId xmlns:a16="http://schemas.microsoft.com/office/drawing/2014/main" id="{862ABE37-346D-4A18-8B28-84CEA6403B1B}"/>
            </a:ext>
          </a:extLst>
        </xdr:cNvPr>
        <xdr:cNvSpPr>
          <a:spLocks noChangeShapeType="1"/>
        </xdr:cNvSpPr>
      </xdr:nvSpPr>
      <xdr:spPr bwMode="auto">
        <a:xfrm flipH="1">
          <a:off x="8181975" y="21526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25" name="Line 40">
          <a:extLst>
            <a:ext uri="{FF2B5EF4-FFF2-40B4-BE49-F238E27FC236}">
              <a16:creationId xmlns:a16="http://schemas.microsoft.com/office/drawing/2014/main" id="{B74C80BA-B1C2-4FD0-9A5E-A4DC64A00276}"/>
            </a:ext>
          </a:extLst>
        </xdr:cNvPr>
        <xdr:cNvSpPr>
          <a:spLocks noChangeShapeType="1"/>
        </xdr:cNvSpPr>
      </xdr:nvSpPr>
      <xdr:spPr bwMode="auto">
        <a:xfrm flipH="1">
          <a:off x="8181975" y="21526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266700</xdr:colOff>
      <xdr:row>5</xdr:row>
      <xdr:rowOff>114300</xdr:rowOff>
    </xdr:from>
    <xdr:to>
      <xdr:col>15</xdr:col>
      <xdr:colOff>190500</xdr:colOff>
      <xdr:row>6</xdr:row>
      <xdr:rowOff>123825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F4D0BD-7684-4091-AC5E-BE0D343D5963}"/>
            </a:ext>
          </a:extLst>
        </xdr:cNvPr>
        <xdr:cNvSpPr txBox="1">
          <a:spLocks noChangeArrowheads="1"/>
        </xdr:cNvSpPr>
      </xdr:nvSpPr>
      <xdr:spPr bwMode="auto">
        <a:xfrm>
          <a:off x="7162800" y="1295400"/>
          <a:ext cx="12096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66675</xdr:colOff>
      <xdr:row>8</xdr:row>
      <xdr:rowOff>28575</xdr:rowOff>
    </xdr:from>
    <xdr:to>
      <xdr:col>4</xdr:col>
      <xdr:colOff>419100</xdr:colOff>
      <xdr:row>8</xdr:row>
      <xdr:rowOff>219075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2FFC78-04C0-434B-9855-339C5B25F123}"/>
            </a:ext>
          </a:extLst>
        </xdr:cNvPr>
        <xdr:cNvSpPr txBox="1">
          <a:spLocks noChangeArrowheads="1"/>
        </xdr:cNvSpPr>
      </xdr:nvSpPr>
      <xdr:spPr bwMode="auto">
        <a:xfrm>
          <a:off x="209550" y="2962275"/>
          <a:ext cx="1114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49</xdr:row>
      <xdr:rowOff>38100</xdr:rowOff>
    </xdr:from>
    <xdr:to>
      <xdr:col>4</xdr:col>
      <xdr:colOff>819150</xdr:colOff>
      <xdr:row>50</xdr:row>
      <xdr:rowOff>19050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8A26AC-7168-4D67-B070-E5BAC0850EB5}"/>
            </a:ext>
          </a:extLst>
        </xdr:cNvPr>
        <xdr:cNvSpPr txBox="1">
          <a:spLocks noChangeArrowheads="1"/>
        </xdr:cNvSpPr>
      </xdr:nvSpPr>
      <xdr:spPr bwMode="auto">
        <a:xfrm>
          <a:off x="161925" y="13173075"/>
          <a:ext cx="15621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9</xdr:col>
      <xdr:colOff>352425</xdr:colOff>
      <xdr:row>11</xdr:row>
      <xdr:rowOff>190500</xdr:rowOff>
    </xdr:from>
    <xdr:to>
      <xdr:col>15</xdr:col>
      <xdr:colOff>0</xdr:colOff>
      <xdr:row>15</xdr:row>
      <xdr:rowOff>171450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73C5267-FEA9-42C5-94D6-7B5252788C15}"/>
            </a:ext>
          </a:extLst>
        </xdr:cNvPr>
        <xdr:cNvSpPr>
          <a:spLocks noChangeArrowheads="1"/>
        </xdr:cNvSpPr>
      </xdr:nvSpPr>
      <xdr:spPr bwMode="auto">
        <a:xfrm>
          <a:off x="4638675" y="3990975"/>
          <a:ext cx="3543300" cy="1247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 editAs="absolute">
    <xdr:from>
      <xdr:col>3</xdr:col>
      <xdr:colOff>0</xdr:colOff>
      <xdr:row>31</xdr:row>
      <xdr:rowOff>66675</xdr:rowOff>
    </xdr:from>
    <xdr:to>
      <xdr:col>9</xdr:col>
      <xdr:colOff>200025</xdr:colOff>
      <xdr:row>40</xdr:row>
      <xdr:rowOff>104775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A8924C46-B051-4ADF-8082-AD4E355A3C4A}"/>
            </a:ext>
          </a:extLst>
        </xdr:cNvPr>
        <xdr:cNvSpPr>
          <a:spLocks noChangeArrowheads="1"/>
        </xdr:cNvSpPr>
      </xdr:nvSpPr>
      <xdr:spPr bwMode="auto">
        <a:xfrm>
          <a:off x="219075" y="8715375"/>
          <a:ext cx="4267200" cy="1752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D-galactose and lactose by 1.8529. For absorbance readings at 334 nm (Hg lamp; ext. coeff. 6.18) multiply the calculated values for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D-galactose and lactose by 1.0194.  </a:t>
          </a:r>
          <a:endParaRPr lang="en-IE"/>
        </a:p>
      </xdr:txBody>
    </xdr:sp>
    <xdr:clientData/>
  </xdr:twoCellAnchor>
  <xdr:twoCellAnchor>
    <xdr:from>
      <xdr:col>13</xdr:col>
      <xdr:colOff>266700</xdr:colOff>
      <xdr:row>6</xdr:row>
      <xdr:rowOff>161925</xdr:rowOff>
    </xdr:from>
    <xdr:to>
      <xdr:col>15</xdr:col>
      <xdr:colOff>123825</xdr:colOff>
      <xdr:row>6</xdr:row>
      <xdr:rowOff>352425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97F8C-D6FD-4B37-87B6-ECE4FEB379CF}"/>
            </a:ext>
          </a:extLst>
        </xdr:cNvPr>
        <xdr:cNvSpPr txBox="1">
          <a:spLocks noChangeArrowheads="1"/>
        </xdr:cNvSpPr>
      </xdr:nvSpPr>
      <xdr:spPr bwMode="auto">
        <a:xfrm>
          <a:off x="7162800" y="1514475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7</xdr:col>
      <xdr:colOff>428625</xdr:colOff>
      <xdr:row>27</xdr:row>
      <xdr:rowOff>161925</xdr:rowOff>
    </xdr:from>
    <xdr:to>
      <xdr:col>10</xdr:col>
      <xdr:colOff>276225</xdr:colOff>
      <xdr:row>35</xdr:row>
      <xdr:rowOff>85725</xdr:rowOff>
    </xdr:to>
    <xdr:sp macro="" textlink="">
      <xdr:nvSpPr>
        <xdr:cNvPr id="6433" name="Line 67">
          <a:extLst>
            <a:ext uri="{FF2B5EF4-FFF2-40B4-BE49-F238E27FC236}">
              <a16:creationId xmlns:a16="http://schemas.microsoft.com/office/drawing/2014/main" id="{00932F86-2DF1-4CD6-B594-3BB1C9B48ED0}"/>
            </a:ext>
          </a:extLst>
        </xdr:cNvPr>
        <xdr:cNvSpPr>
          <a:spLocks noChangeShapeType="1"/>
        </xdr:cNvSpPr>
      </xdr:nvSpPr>
      <xdr:spPr bwMode="auto">
        <a:xfrm flipH="1" flipV="1">
          <a:off x="3448050" y="8020050"/>
          <a:ext cx="1771650" cy="1238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123825</xdr:colOff>
      <xdr:row>31</xdr:row>
      <xdr:rowOff>28575</xdr:rowOff>
    </xdr:from>
    <xdr:to>
      <xdr:col>15</xdr:col>
      <xdr:colOff>133350</xdr:colOff>
      <xdr:row>36</xdr:row>
      <xdr:rowOff>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00A485F6-8F79-4791-B738-436BBC5BA1BF}"/>
            </a:ext>
          </a:extLst>
        </xdr:cNvPr>
        <xdr:cNvSpPr>
          <a:spLocks noChangeArrowheads="1"/>
        </xdr:cNvSpPr>
      </xdr:nvSpPr>
      <xdr:spPr bwMode="auto">
        <a:xfrm>
          <a:off x="5067300" y="8439150"/>
          <a:ext cx="3248025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0.2 mL is used, enter the volume.</a:t>
          </a:r>
          <a:endParaRPr lang="en-IE"/>
        </a:p>
      </xdr:txBody>
    </xdr:sp>
    <xdr:clientData/>
  </xdr:twoCellAnchor>
  <xdr:twoCellAnchor>
    <xdr:from>
      <xdr:col>8</xdr:col>
      <xdr:colOff>390525</xdr:colOff>
      <xdr:row>27</xdr:row>
      <xdr:rowOff>133350</xdr:rowOff>
    </xdr:from>
    <xdr:to>
      <xdr:col>11</xdr:col>
      <xdr:colOff>590550</xdr:colOff>
      <xdr:row>37</xdr:row>
      <xdr:rowOff>104775</xdr:rowOff>
    </xdr:to>
    <xdr:sp macro="" textlink="">
      <xdr:nvSpPr>
        <xdr:cNvPr id="6435" name="Line 68">
          <a:extLst>
            <a:ext uri="{FF2B5EF4-FFF2-40B4-BE49-F238E27FC236}">
              <a16:creationId xmlns:a16="http://schemas.microsoft.com/office/drawing/2014/main" id="{11EDC8D4-CE2C-47A6-AC74-55217CAFEB6C}"/>
            </a:ext>
          </a:extLst>
        </xdr:cNvPr>
        <xdr:cNvSpPr>
          <a:spLocks noChangeShapeType="1"/>
        </xdr:cNvSpPr>
      </xdr:nvSpPr>
      <xdr:spPr bwMode="auto">
        <a:xfrm flipH="1" flipV="1">
          <a:off x="3962400" y="7991475"/>
          <a:ext cx="2286000" cy="1666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180975</xdr:colOff>
      <xdr:row>25</xdr:row>
      <xdr:rowOff>47625</xdr:rowOff>
    </xdr:from>
    <xdr:to>
      <xdr:col>10</xdr:col>
      <xdr:colOff>266700</xdr:colOff>
      <xdr:row>25</xdr:row>
      <xdr:rowOff>133350</xdr:rowOff>
    </xdr:to>
    <xdr:sp macro="" textlink="">
      <xdr:nvSpPr>
        <xdr:cNvPr id="6436" name="AutoShape 99">
          <a:extLst>
            <a:ext uri="{FF2B5EF4-FFF2-40B4-BE49-F238E27FC236}">
              <a16:creationId xmlns:a16="http://schemas.microsoft.com/office/drawing/2014/main" id="{56606471-3AD0-4608-B635-D344C5AAF89F}"/>
            </a:ext>
          </a:extLst>
        </xdr:cNvPr>
        <xdr:cNvSpPr>
          <a:spLocks noChangeArrowheads="1"/>
        </xdr:cNvSpPr>
      </xdr:nvSpPr>
      <xdr:spPr bwMode="auto">
        <a:xfrm>
          <a:off x="5124450" y="71437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381000</xdr:colOff>
      <xdr:row>14</xdr:row>
      <xdr:rowOff>85725</xdr:rowOff>
    </xdr:from>
    <xdr:to>
      <xdr:col>17</xdr:col>
      <xdr:colOff>85725</xdr:colOff>
      <xdr:row>14</xdr:row>
      <xdr:rowOff>85725</xdr:rowOff>
    </xdr:to>
    <xdr:sp macro="" textlink="">
      <xdr:nvSpPr>
        <xdr:cNvPr id="6437" name="Line 102">
          <a:extLst>
            <a:ext uri="{FF2B5EF4-FFF2-40B4-BE49-F238E27FC236}">
              <a16:creationId xmlns:a16="http://schemas.microsoft.com/office/drawing/2014/main" id="{DFE37817-21AC-4206-B7FB-6C719A99A2E2}"/>
            </a:ext>
          </a:extLst>
        </xdr:cNvPr>
        <xdr:cNvSpPr>
          <a:spLocks noChangeShapeType="1"/>
        </xdr:cNvSpPr>
      </xdr:nvSpPr>
      <xdr:spPr bwMode="auto">
        <a:xfrm>
          <a:off x="8562975" y="4848225"/>
          <a:ext cx="58483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14</xdr:row>
      <xdr:rowOff>85725</xdr:rowOff>
    </xdr:from>
    <xdr:to>
      <xdr:col>17</xdr:col>
      <xdr:colOff>66675</xdr:colOff>
      <xdr:row>14</xdr:row>
      <xdr:rowOff>85725</xdr:rowOff>
    </xdr:to>
    <xdr:sp macro="" textlink="">
      <xdr:nvSpPr>
        <xdr:cNvPr id="6438" name="Line 103">
          <a:extLst>
            <a:ext uri="{FF2B5EF4-FFF2-40B4-BE49-F238E27FC236}">
              <a16:creationId xmlns:a16="http://schemas.microsoft.com/office/drawing/2014/main" id="{A08FDE50-E1D2-48D2-87EB-6F988DA4910D}"/>
            </a:ext>
          </a:extLst>
        </xdr:cNvPr>
        <xdr:cNvSpPr>
          <a:spLocks noChangeShapeType="1"/>
        </xdr:cNvSpPr>
      </xdr:nvSpPr>
      <xdr:spPr bwMode="auto">
        <a:xfrm flipH="1">
          <a:off x="8562975" y="4848225"/>
          <a:ext cx="5829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14</xdr:row>
      <xdr:rowOff>114300</xdr:rowOff>
    </xdr:from>
    <xdr:to>
      <xdr:col>17</xdr:col>
      <xdr:colOff>180975</xdr:colOff>
      <xdr:row>14</xdr:row>
      <xdr:rowOff>114300</xdr:rowOff>
    </xdr:to>
    <xdr:sp macro="" textlink="">
      <xdr:nvSpPr>
        <xdr:cNvPr id="6439" name="Line 104">
          <a:extLst>
            <a:ext uri="{FF2B5EF4-FFF2-40B4-BE49-F238E27FC236}">
              <a16:creationId xmlns:a16="http://schemas.microsoft.com/office/drawing/2014/main" id="{491D5A56-F452-4181-9B22-A046EFE20642}"/>
            </a:ext>
          </a:extLst>
        </xdr:cNvPr>
        <xdr:cNvSpPr>
          <a:spLocks noChangeShapeType="1"/>
        </xdr:cNvSpPr>
      </xdr:nvSpPr>
      <xdr:spPr bwMode="auto">
        <a:xfrm flipH="1">
          <a:off x="8562975" y="4876800"/>
          <a:ext cx="59436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absolute">
    <xdr:from>
      <xdr:col>10</xdr:col>
      <xdr:colOff>561975</xdr:colOff>
      <xdr:row>36</xdr:row>
      <xdr:rowOff>123825</xdr:rowOff>
    </xdr:from>
    <xdr:to>
      <xdr:col>14</xdr:col>
      <xdr:colOff>542925</xdr:colOff>
      <xdr:row>42</xdr:row>
      <xdr:rowOff>76200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B672F8E4-226D-47E4-AAEC-54CDC6DF7135}"/>
            </a:ext>
          </a:extLst>
        </xdr:cNvPr>
        <xdr:cNvSpPr>
          <a:spLocks noChangeArrowheads="1"/>
        </xdr:cNvSpPr>
      </xdr:nvSpPr>
      <xdr:spPr bwMode="auto">
        <a:xfrm>
          <a:off x="5505450" y="9725025"/>
          <a:ext cx="2667000" cy="98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16</xdr:col>
      <xdr:colOff>0</xdr:colOff>
      <xdr:row>5</xdr:row>
      <xdr:rowOff>57150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91AB7453-FBA2-414F-8458-73AFEAC1860B}"/>
            </a:ext>
          </a:extLst>
        </xdr:cNvPr>
        <xdr:cNvGrpSpPr/>
      </xdr:nvGrpSpPr>
      <xdr:grpSpPr>
        <a:xfrm>
          <a:off x="120650" y="95250"/>
          <a:ext cx="8883650" cy="1377950"/>
          <a:chOff x="114300" y="95251"/>
          <a:chExt cx="8477250" cy="1390650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30AE5DC2-A747-D792-F525-A5FCE8B26D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00" y="95251"/>
            <a:ext cx="8477250" cy="1390650"/>
          </a:xfrm>
          <a:prstGeom prst="rect">
            <a:avLst/>
          </a:prstGeom>
        </xdr:spPr>
      </xdr:pic>
      <xdr:sp macro="" textlink="">
        <xdr:nvSpPr>
          <xdr:cNvPr id="30" name="TextBox 2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022D8BB-8C00-6546-02D7-2386821250B9}"/>
              </a:ext>
            </a:extLst>
          </xdr:cNvPr>
          <xdr:cNvSpPr txBox="1"/>
        </xdr:nvSpPr>
        <xdr:spPr>
          <a:xfrm>
            <a:off x="114300" y="923925"/>
            <a:ext cx="5791200" cy="228599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Lactose / Galactose (Rapid)</a:t>
            </a:r>
            <a:r>
              <a:rPr lang="en-IE" sz="1400" baseline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LACGAR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Instructions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15</xdr:row>
      <xdr:rowOff>66675</xdr:rowOff>
    </xdr:from>
    <xdr:to>
      <xdr:col>11</xdr:col>
      <xdr:colOff>266700</xdr:colOff>
      <xdr:row>15</xdr:row>
      <xdr:rowOff>190500</xdr:rowOff>
    </xdr:to>
    <xdr:sp macro="" textlink="">
      <xdr:nvSpPr>
        <xdr:cNvPr id="2157" name="AutoShape 11">
          <a:extLst>
            <a:ext uri="{FF2B5EF4-FFF2-40B4-BE49-F238E27FC236}">
              <a16:creationId xmlns:a16="http://schemas.microsoft.com/office/drawing/2014/main" id="{761CDD08-B36C-476F-ABA8-40A2E919F4FD}"/>
            </a:ext>
          </a:extLst>
        </xdr:cNvPr>
        <xdr:cNvSpPr>
          <a:spLocks noChangeArrowheads="1"/>
        </xdr:cNvSpPr>
      </xdr:nvSpPr>
      <xdr:spPr bwMode="auto">
        <a:xfrm>
          <a:off x="5286375" y="3962400"/>
          <a:ext cx="8572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304800</xdr:colOff>
      <xdr:row>2</xdr:row>
      <xdr:rowOff>114300</xdr:rowOff>
    </xdr:from>
    <xdr:to>
      <xdr:col>17</xdr:col>
      <xdr:colOff>381000</xdr:colOff>
      <xdr:row>3</xdr:row>
      <xdr:rowOff>95250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21C74-B963-4504-94BA-22F2329BF01F}"/>
            </a:ext>
          </a:extLst>
        </xdr:cNvPr>
        <xdr:cNvSpPr txBox="1">
          <a:spLocks noChangeArrowheads="1"/>
        </xdr:cNvSpPr>
      </xdr:nvSpPr>
      <xdr:spPr bwMode="auto">
        <a:xfrm>
          <a:off x="6981825" y="1476375"/>
          <a:ext cx="800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314325</xdr:colOff>
      <xdr:row>3</xdr:row>
      <xdr:rowOff>114300</xdr:rowOff>
    </xdr:from>
    <xdr:to>
      <xdr:col>17</xdr:col>
      <xdr:colOff>400050</xdr:colOff>
      <xdr:row>4</xdr:row>
      <xdr:rowOff>142875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E0BF9D-6FFD-4FEB-B011-B2D08B240207}"/>
            </a:ext>
          </a:extLst>
        </xdr:cNvPr>
        <xdr:cNvSpPr txBox="1">
          <a:spLocks noChangeArrowheads="1"/>
        </xdr:cNvSpPr>
      </xdr:nvSpPr>
      <xdr:spPr bwMode="auto">
        <a:xfrm>
          <a:off x="6991350" y="1666875"/>
          <a:ext cx="8096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381000</xdr:colOff>
      <xdr:row>4</xdr:row>
      <xdr:rowOff>85725</xdr:rowOff>
    </xdr:from>
    <xdr:to>
      <xdr:col>17</xdr:col>
      <xdr:colOff>85725</xdr:colOff>
      <xdr:row>4</xdr:row>
      <xdr:rowOff>85725</xdr:rowOff>
    </xdr:to>
    <xdr:sp macro="" textlink="">
      <xdr:nvSpPr>
        <xdr:cNvPr id="2160" name="Line 29">
          <a:extLst>
            <a:ext uri="{FF2B5EF4-FFF2-40B4-BE49-F238E27FC236}">
              <a16:creationId xmlns:a16="http://schemas.microsoft.com/office/drawing/2014/main" id="{C62BB41C-BE02-4326-A2B6-730E64EE0E2E}"/>
            </a:ext>
          </a:extLst>
        </xdr:cNvPr>
        <xdr:cNvSpPr>
          <a:spLocks noChangeShapeType="1"/>
        </xdr:cNvSpPr>
      </xdr:nvSpPr>
      <xdr:spPr bwMode="auto">
        <a:xfrm>
          <a:off x="7058025" y="182880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76</xdr:row>
      <xdr:rowOff>171450</xdr:rowOff>
    </xdr:from>
    <xdr:to>
      <xdr:col>5</xdr:col>
      <xdr:colOff>114300</xdr:colOff>
      <xdr:row>77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167F32-1037-4A0F-929E-573E3BE0D6F3}"/>
            </a:ext>
          </a:extLst>
        </xdr:cNvPr>
        <xdr:cNvSpPr txBox="1">
          <a:spLocks noChangeArrowheads="1"/>
        </xdr:cNvSpPr>
      </xdr:nvSpPr>
      <xdr:spPr bwMode="auto">
        <a:xfrm>
          <a:off x="180975" y="8867775"/>
          <a:ext cx="2466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19</xdr:col>
      <xdr:colOff>0</xdr:colOff>
      <xdr:row>2</xdr:row>
      <xdr:rowOff>19050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C52D9FC-D711-4993-B763-7E2510021831}"/>
            </a:ext>
          </a:extLst>
        </xdr:cNvPr>
        <xdr:cNvGrpSpPr/>
      </xdr:nvGrpSpPr>
      <xdr:grpSpPr>
        <a:xfrm>
          <a:off x="120650" y="95250"/>
          <a:ext cx="8445500" cy="1289050"/>
          <a:chOff x="114300" y="95251"/>
          <a:chExt cx="8067675" cy="135255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A3E36CBC-7009-81FC-D6E0-F244C4E636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00" y="95251"/>
            <a:ext cx="8067675" cy="1352550"/>
          </a:xfrm>
          <a:prstGeom prst="rect">
            <a:avLst/>
          </a:prstGeom>
        </xdr:spPr>
      </xdr:pic>
      <xdr:sp macro="" textlink="">
        <xdr:nvSpPr>
          <xdr:cNvPr id="12" name="TextBox 1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4614C6E0-D360-693E-1312-BBEAB77A2D07}"/>
              </a:ext>
            </a:extLst>
          </xdr:cNvPr>
          <xdr:cNvSpPr txBox="1"/>
        </xdr:nvSpPr>
        <xdr:spPr>
          <a:xfrm>
            <a:off x="114300" y="895350"/>
            <a:ext cx="5514975" cy="228599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Lactose / Galactose (Rapid)</a:t>
            </a:r>
            <a:r>
              <a:rPr lang="en-IE" sz="1400" baseline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LACGAR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-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Determination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mz@neogen.com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3"/>
  <sheetViews>
    <sheetView topLeftCell="A23" zoomScaleNormal="82" workbookViewId="0">
      <selection activeCell="F27" sqref="F27"/>
    </sheetView>
  </sheetViews>
  <sheetFormatPr defaultColWidth="12.26953125" defaultRowHeight="16" x14ac:dyDescent="0.5"/>
  <cols>
    <col min="1" max="1" width="1.7265625" style="75" customWidth="1"/>
    <col min="2" max="2" width="0.453125" style="75" customWidth="1"/>
    <col min="3" max="3" width="1.1796875" style="76" customWidth="1"/>
    <col min="4" max="4" width="10.26953125" style="75" customWidth="1"/>
    <col min="5" max="5" width="15.1796875" style="75" customWidth="1"/>
    <col min="6" max="8" width="8.26953125" style="75" customWidth="1"/>
    <col min="9" max="9" width="10.7265625" style="75" customWidth="1"/>
    <col min="10" max="10" width="9.81640625" style="75" customWidth="1"/>
    <col min="11" max="11" width="10.7265625" style="75" customWidth="1"/>
    <col min="12" max="13" width="9.26953125" style="75" customWidth="1"/>
    <col min="14" max="14" width="11" style="75" customWidth="1"/>
    <col min="15" max="15" width="8.26953125" style="75" customWidth="1"/>
    <col min="16" max="16" width="6.1796875" style="75" customWidth="1"/>
    <col min="17" max="17" width="86" style="75" customWidth="1"/>
    <col min="18" max="16384" width="12.26953125" style="75"/>
  </cols>
  <sheetData>
    <row r="1" spans="2:18" ht="7.75" customHeight="1" x14ac:dyDescent="0.5"/>
    <row r="2" spans="2:18" ht="13.75" customHeight="1" x14ac:dyDescent="0.5">
      <c r="B2" s="2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8" ht="27" customHeight="1" x14ac:dyDescent="0.5">
      <c r="B3" s="2"/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6"/>
      <c r="P3" s="2"/>
    </row>
    <row r="4" spans="2:18" ht="45.75" customHeight="1" x14ac:dyDescent="0.5">
      <c r="B4" s="2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6"/>
      <c r="P4" s="2"/>
    </row>
    <row r="5" spans="2:18" ht="18.25" customHeight="1" x14ac:dyDescent="0.5">
      <c r="B5" s="2"/>
      <c r="C5" s="6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6"/>
      <c r="P5" s="2"/>
    </row>
    <row r="6" spans="2:18" ht="13.75" customHeight="1" x14ac:dyDescent="0.5">
      <c r="B6" s="2"/>
      <c r="C6" s="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6"/>
      <c r="P6" s="2"/>
    </row>
    <row r="7" spans="2:18" ht="55" customHeight="1" x14ac:dyDescent="0.55000000000000004">
      <c r="B7" s="2"/>
      <c r="C7" s="17" t="s">
        <v>18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6"/>
      <c r="P7" s="2"/>
    </row>
    <row r="8" spans="2:18" ht="51" customHeight="1" x14ac:dyDescent="0.5">
      <c r="B8" s="2"/>
      <c r="C8" s="78" t="s">
        <v>36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2"/>
    </row>
    <row r="9" spans="2:18" ht="51" customHeight="1" x14ac:dyDescent="0.55000000000000004">
      <c r="B9" s="2"/>
      <c r="C9" s="17" t="s">
        <v>19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2"/>
      <c r="P9" s="2"/>
    </row>
    <row r="10" spans="2:18" ht="18.5" x14ac:dyDescent="0.5">
      <c r="B10" s="2"/>
      <c r="C10" s="13" t="s">
        <v>37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"/>
      <c r="P10" s="2"/>
    </row>
    <row r="11" spans="2:18" ht="16.5" x14ac:dyDescent="0.5">
      <c r="B11" s="2"/>
      <c r="C11" s="13" t="s">
        <v>28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"/>
      <c r="P11" s="2"/>
    </row>
    <row r="12" spans="2:18" x14ac:dyDescent="0.5">
      <c r="B12" s="2"/>
      <c r="C12" s="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"/>
      <c r="P12" s="2"/>
    </row>
    <row r="13" spans="2:18" ht="46" customHeight="1" x14ac:dyDescent="0.5">
      <c r="B13" s="2"/>
      <c r="C13" s="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"/>
      <c r="P13" s="2"/>
    </row>
    <row r="14" spans="2:18" x14ac:dyDescent="0.5">
      <c r="B14" s="2"/>
      <c r="C14" s="6"/>
      <c r="D14" s="2"/>
      <c r="E14" s="18" t="s">
        <v>13</v>
      </c>
      <c r="F14" s="83"/>
      <c r="G14" s="84"/>
      <c r="H14" s="85"/>
      <c r="I14" s="2"/>
      <c r="J14" s="2"/>
      <c r="K14" s="2"/>
      <c r="L14" s="32"/>
      <c r="M14" s="32"/>
      <c r="N14" s="32"/>
      <c r="O14" s="2"/>
      <c r="P14" s="32"/>
    </row>
    <row r="15" spans="2:18" ht="24.25" customHeight="1" x14ac:dyDescent="0.5">
      <c r="B15" s="2"/>
      <c r="C15" s="6"/>
      <c r="D15" s="2"/>
      <c r="E15" s="2"/>
      <c r="F15" s="2"/>
      <c r="G15" s="2"/>
      <c r="H15" s="2"/>
      <c r="I15" s="2"/>
      <c r="J15" s="1"/>
      <c r="K15" s="37"/>
      <c r="L15" s="2"/>
      <c r="M15" s="2"/>
      <c r="N15" s="2"/>
      <c r="O15" s="2"/>
      <c r="P15" s="2"/>
      <c r="R15" s="76"/>
    </row>
    <row r="16" spans="2:18" x14ac:dyDescent="0.5">
      <c r="B16" s="2"/>
      <c r="C16" s="6"/>
      <c r="D16" s="2"/>
      <c r="E16" s="2"/>
      <c r="F16" s="18" t="s">
        <v>14</v>
      </c>
      <c r="G16" s="1"/>
      <c r="H16" s="2"/>
      <c r="I16" s="2"/>
      <c r="J16" s="2"/>
      <c r="K16" s="37"/>
      <c r="L16" s="2"/>
      <c r="M16" s="2"/>
      <c r="N16" s="2"/>
      <c r="O16" s="2"/>
      <c r="P16" s="2"/>
      <c r="R16" s="76"/>
    </row>
    <row r="17" spans="2:16" ht="18.5" x14ac:dyDescent="0.55000000000000004">
      <c r="B17" s="2"/>
      <c r="C17" s="6"/>
      <c r="D17" s="2"/>
      <c r="E17" s="38" t="s">
        <v>24</v>
      </c>
      <c r="F17" s="19" t="s">
        <v>11</v>
      </c>
      <c r="G17" s="19" t="s">
        <v>12</v>
      </c>
      <c r="H17" s="2"/>
      <c r="I17" s="2"/>
      <c r="J17" s="2"/>
      <c r="K17" s="2"/>
      <c r="L17" s="2"/>
      <c r="M17" s="2"/>
      <c r="N17" s="2"/>
      <c r="O17" s="2"/>
      <c r="P17" s="2"/>
    </row>
    <row r="18" spans="2:16" x14ac:dyDescent="0.5">
      <c r="B18" s="2"/>
      <c r="C18" s="6"/>
      <c r="D18" s="2">
        <v>1</v>
      </c>
      <c r="E18" s="39" t="s">
        <v>30</v>
      </c>
      <c r="F18" s="67"/>
      <c r="G18" s="67"/>
      <c r="H18" s="2"/>
      <c r="I18" s="2"/>
      <c r="J18" s="2"/>
      <c r="K18" s="2"/>
      <c r="L18" s="2"/>
      <c r="M18" s="2"/>
      <c r="N18" s="2"/>
      <c r="O18" s="2"/>
      <c r="P18" s="2"/>
    </row>
    <row r="19" spans="2:16" x14ac:dyDescent="0.5">
      <c r="B19" s="2"/>
      <c r="C19" s="6"/>
      <c r="D19" s="1"/>
      <c r="E19" s="39" t="s">
        <v>31</v>
      </c>
      <c r="F19" s="68"/>
      <c r="G19" s="68"/>
      <c r="H19" s="2"/>
      <c r="I19" s="2"/>
      <c r="J19" s="2"/>
      <c r="K19" s="2"/>
      <c r="L19" s="2"/>
      <c r="M19" s="2"/>
      <c r="N19" s="2"/>
      <c r="O19" s="2"/>
      <c r="P19" s="2"/>
    </row>
    <row r="20" spans="2:16" x14ac:dyDescent="0.5">
      <c r="B20" s="2"/>
      <c r="C20" s="6"/>
      <c r="D20" s="2">
        <v>2</v>
      </c>
      <c r="E20" s="39" t="s">
        <v>30</v>
      </c>
      <c r="F20" s="67"/>
      <c r="G20" s="67"/>
      <c r="H20" s="2"/>
      <c r="I20" s="2"/>
      <c r="J20" s="2"/>
      <c r="K20" s="2"/>
      <c r="L20" s="2"/>
      <c r="M20" s="2"/>
      <c r="N20" s="2"/>
      <c r="O20" s="2"/>
      <c r="P20" s="2"/>
    </row>
    <row r="21" spans="2:16" x14ac:dyDescent="0.5">
      <c r="B21" s="2"/>
      <c r="C21" s="6"/>
      <c r="D21" s="2"/>
      <c r="E21" s="39" t="s">
        <v>31</v>
      </c>
      <c r="F21" s="68"/>
      <c r="G21" s="68"/>
      <c r="H21" s="2"/>
      <c r="I21" s="2"/>
      <c r="J21" s="2"/>
      <c r="K21" s="2"/>
      <c r="L21" s="2"/>
      <c r="M21" s="2"/>
      <c r="N21" s="2"/>
      <c r="O21" s="2"/>
      <c r="P21" s="2"/>
    </row>
    <row r="22" spans="2:16" x14ac:dyDescent="0.5">
      <c r="B22" s="2"/>
      <c r="C22" s="6"/>
      <c r="D22" s="40" t="s">
        <v>29</v>
      </c>
      <c r="E22" s="39" t="s">
        <v>30</v>
      </c>
      <c r="F22" s="41">
        <v>0</v>
      </c>
      <c r="G22" s="41">
        <v>0</v>
      </c>
      <c r="H22" s="2"/>
      <c r="I22" s="2"/>
      <c r="J22" s="2"/>
      <c r="K22" s="2"/>
      <c r="L22" s="2"/>
      <c r="M22" s="2"/>
      <c r="N22" s="2"/>
      <c r="O22" s="2"/>
      <c r="P22" s="2"/>
    </row>
    <row r="23" spans="2:16" ht="20.25" customHeight="1" x14ac:dyDescent="0.5">
      <c r="B23" s="2"/>
      <c r="C23" s="6"/>
      <c r="D23" s="2"/>
      <c r="E23" s="39" t="s">
        <v>31</v>
      </c>
      <c r="F23" s="66">
        <v>0</v>
      </c>
      <c r="G23" s="66">
        <v>0</v>
      </c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5">
      <c r="B24" s="2"/>
      <c r="C24" s="6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5">
      <c r="B25" s="2"/>
      <c r="C25" s="6"/>
      <c r="D25" s="2"/>
      <c r="E25" s="42" t="s">
        <v>24</v>
      </c>
      <c r="F25" s="18" t="s">
        <v>15</v>
      </c>
      <c r="G25" s="2"/>
      <c r="H25" s="2"/>
      <c r="I25" s="2"/>
      <c r="J25" s="2"/>
      <c r="K25" s="2"/>
      <c r="L25" s="18" t="s">
        <v>1</v>
      </c>
      <c r="M25" s="2"/>
      <c r="N25" s="20"/>
      <c r="O25" s="2"/>
      <c r="P25" s="2"/>
    </row>
    <row r="26" spans="2:16" ht="48" x14ac:dyDescent="0.5">
      <c r="B26" s="2"/>
      <c r="C26" s="6"/>
      <c r="D26" s="4" t="s">
        <v>0</v>
      </c>
      <c r="E26" s="4"/>
      <c r="F26" s="21" t="s">
        <v>11</v>
      </c>
      <c r="G26" s="21" t="s">
        <v>12</v>
      </c>
      <c r="H26" s="5" t="s">
        <v>16</v>
      </c>
      <c r="I26" s="5" t="s">
        <v>17</v>
      </c>
      <c r="J26" s="45"/>
      <c r="K26" s="5" t="s">
        <v>25</v>
      </c>
      <c r="L26" s="5" t="s">
        <v>26</v>
      </c>
      <c r="M26" s="5" t="s">
        <v>2</v>
      </c>
      <c r="N26" s="5" t="s">
        <v>27</v>
      </c>
      <c r="O26" s="2"/>
      <c r="P26" s="2"/>
    </row>
    <row r="27" spans="2:16" x14ac:dyDescent="0.5">
      <c r="B27" s="2"/>
      <c r="C27" s="6"/>
      <c r="D27" s="69"/>
      <c r="E27" s="39" t="s">
        <v>32</v>
      </c>
      <c r="F27" s="67"/>
      <c r="G27" s="67"/>
      <c r="H27" s="70">
        <v>0.2</v>
      </c>
      <c r="I27" s="69">
        <v>1</v>
      </c>
      <c r="J27" s="48"/>
      <c r="K27" s="50" t="str">
        <f>IF(OR(ISBLANK(F27),ISBLANK(G27),A1_ablank_ave=0,A2_ablank_ave=0),"",Change_absorbance)</f>
        <v/>
      </c>
      <c r="L27" s="50" t="str">
        <f>IF(OR(ISBLANK(F27),ISBLANK(G27),A1_ablank_ave=0,A2_ablank_ave=0),"",Concentration_gL)</f>
        <v/>
      </c>
      <c r="M27" s="71"/>
      <c r="N27" s="52">
        <f>IF(ISERROR(Concentration_gg),"",Concentration_gg)</f>
        <v>0</v>
      </c>
      <c r="O27" s="2"/>
      <c r="P27" s="2"/>
    </row>
    <row r="28" spans="2:16" x14ac:dyDescent="0.5">
      <c r="B28" s="2"/>
      <c r="C28" s="6"/>
      <c r="D28" s="48"/>
      <c r="E28" s="53" t="s">
        <v>31</v>
      </c>
      <c r="F28" s="72"/>
      <c r="G28" s="72"/>
      <c r="H28" s="73">
        <v>0.2</v>
      </c>
      <c r="I28" s="74">
        <v>1</v>
      </c>
      <c r="J28" s="48"/>
      <c r="K28" s="56"/>
      <c r="L28" s="56"/>
      <c r="M28" s="54"/>
      <c r="N28" s="58"/>
      <c r="O28" s="2"/>
      <c r="P28" s="2"/>
    </row>
    <row r="29" spans="2:16" x14ac:dyDescent="0.5">
      <c r="B29" s="2"/>
      <c r="C29" s="6"/>
      <c r="D29" s="59"/>
      <c r="E29" s="60" t="s">
        <v>33</v>
      </c>
      <c r="F29" s="61"/>
      <c r="G29" s="61"/>
      <c r="H29" s="61"/>
      <c r="I29" s="61"/>
      <c r="J29" s="48"/>
      <c r="K29" s="63" t="str">
        <f>IF(OR(ISBLANK(F27),ISBLANK(G27),ISBLANK(F28),ISBLANK(G28),A1_ablank_ave=0,A2_ablank_ave=0,A1_ublank_ave=0,A2_ublank_ave=0),"",Change_absorbance)</f>
        <v/>
      </c>
      <c r="L29" s="63" t="str">
        <f>IF(OR(ISBLANK(F27),ISBLANK(G27),ISBLANK(F28),ISBLANK(G28),A1_ablank_ave=0,A2_ablank_ave=0,A1_ublank_ave=0,A2_ublank_ave=0),"",Concentration_gL)</f>
        <v/>
      </c>
      <c r="M29" s="61"/>
      <c r="N29" s="65" t="str">
        <f>IF(ISERROR(Concentration_gg),"",Concentration_gg)</f>
        <v/>
      </c>
      <c r="O29" s="2"/>
      <c r="P29" s="2"/>
    </row>
    <row r="30" spans="2:16" ht="6.65" customHeight="1" x14ac:dyDescent="0.5">
      <c r="B30" s="2"/>
      <c r="C30" s="6"/>
      <c r="D30" s="9"/>
      <c r="E30" s="9"/>
      <c r="F30" s="9"/>
      <c r="G30" s="9"/>
      <c r="H30" s="9"/>
      <c r="I30" s="9"/>
      <c r="J30" s="9"/>
      <c r="K30" s="9"/>
      <c r="L30" s="9"/>
      <c r="M30" s="9"/>
      <c r="N30" s="2"/>
      <c r="O30" s="2"/>
      <c r="P30" s="2"/>
    </row>
    <row r="31" spans="2:16" ht="7.75" customHeight="1" x14ac:dyDescent="0.5">
      <c r="B31" s="2"/>
      <c r="C31" s="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2"/>
      <c r="P31" s="2"/>
    </row>
    <row r="32" spans="2:16" x14ac:dyDescent="0.5">
      <c r="B32" s="2"/>
      <c r="C32" s="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2"/>
      <c r="P32" s="2"/>
    </row>
    <row r="33" spans="2:16" x14ac:dyDescent="0.5">
      <c r="B33" s="2"/>
      <c r="C33" s="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2"/>
      <c r="P33" s="2"/>
    </row>
    <row r="34" spans="2:16" x14ac:dyDescent="0.5">
      <c r="B34" s="2"/>
      <c r="C34" s="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2"/>
      <c r="P34" s="2"/>
    </row>
    <row r="35" spans="2:16" x14ac:dyDescent="0.5">
      <c r="B35" s="2"/>
      <c r="C35" s="6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2"/>
      <c r="P35" s="2"/>
    </row>
    <row r="36" spans="2:16" x14ac:dyDescent="0.5">
      <c r="B36" s="2"/>
      <c r="C36" s="6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2"/>
      <c r="P36" s="2"/>
    </row>
    <row r="37" spans="2:16" x14ac:dyDescent="0.5">
      <c r="B37" s="2"/>
      <c r="C37" s="6"/>
      <c r="D37" s="9"/>
      <c r="E37" s="9"/>
      <c r="F37" s="9"/>
      <c r="G37" s="9"/>
      <c r="H37" s="9"/>
      <c r="I37" s="9"/>
      <c r="J37" s="9" t="s">
        <v>20</v>
      </c>
      <c r="K37" s="9"/>
      <c r="L37" s="9"/>
      <c r="M37" s="9"/>
      <c r="N37" s="9"/>
      <c r="O37" s="2"/>
      <c r="P37" s="2"/>
    </row>
    <row r="38" spans="2:16" x14ac:dyDescent="0.5">
      <c r="B38" s="2"/>
      <c r="C38" s="6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2"/>
      <c r="P38" s="2"/>
    </row>
    <row r="39" spans="2:16" x14ac:dyDescent="0.5">
      <c r="B39" s="2"/>
      <c r="C39" s="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2"/>
      <c r="P39" s="2"/>
    </row>
    <row r="40" spans="2:16" x14ac:dyDescent="0.5">
      <c r="B40" s="2"/>
      <c r="C40" s="6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2"/>
      <c r="P40" s="2"/>
    </row>
    <row r="41" spans="2:16" x14ac:dyDescent="0.5">
      <c r="B41" s="2"/>
      <c r="C41" s="6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2"/>
      <c r="P41" s="2"/>
    </row>
    <row r="42" spans="2:16" ht="6.65" customHeight="1" x14ac:dyDescent="0.5">
      <c r="B42" s="2"/>
      <c r="C42" s="6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2"/>
      <c r="P42" s="2"/>
    </row>
    <row r="43" spans="2:16" ht="30.65" customHeight="1" x14ac:dyDescent="0.55000000000000004">
      <c r="B43" s="2"/>
      <c r="C43" s="22" t="s">
        <v>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/>
      <c r="P43" s="2"/>
    </row>
    <row r="44" spans="2:16" ht="25" customHeight="1" x14ac:dyDescent="0.5">
      <c r="B44" s="10"/>
      <c r="C44" s="23" t="s">
        <v>6</v>
      </c>
      <c r="D44" s="14"/>
      <c r="E44" s="14"/>
      <c r="F44" s="14"/>
      <c r="G44" s="14"/>
      <c r="H44" s="14"/>
      <c r="I44" s="14"/>
      <c r="J44" s="1"/>
      <c r="K44" s="14"/>
      <c r="L44" s="14"/>
      <c r="M44" s="14"/>
      <c r="N44" s="14"/>
      <c r="O44" s="14"/>
      <c r="P44" s="10"/>
    </row>
    <row r="45" spans="2:16" ht="19" customHeight="1" x14ac:dyDescent="0.5">
      <c r="B45" s="10"/>
      <c r="C45" s="80" t="s">
        <v>7</v>
      </c>
      <c r="D45" s="81"/>
      <c r="E45" s="82"/>
      <c r="F45" s="82"/>
      <c r="G45" s="31"/>
      <c r="H45" s="31"/>
      <c r="I45" s="24"/>
      <c r="J45" s="14"/>
      <c r="K45" s="24"/>
      <c r="L45" s="24"/>
      <c r="M45" s="24"/>
      <c r="N45" s="24"/>
      <c r="O45" s="14"/>
      <c r="P45" s="10"/>
    </row>
    <row r="46" spans="2:16" ht="60" customHeight="1" x14ac:dyDescent="0.5">
      <c r="B46" s="10"/>
      <c r="C46" s="81"/>
      <c r="D46" s="81"/>
      <c r="E46" s="82"/>
      <c r="F46" s="82"/>
      <c r="G46" s="31"/>
      <c r="H46" s="31"/>
      <c r="I46" s="24"/>
      <c r="J46" s="25" t="s">
        <v>8</v>
      </c>
      <c r="K46" s="24"/>
      <c r="L46" s="24"/>
      <c r="M46" s="24"/>
      <c r="N46" s="24"/>
      <c r="O46" s="25"/>
      <c r="P46" s="10"/>
    </row>
    <row r="47" spans="2:16" ht="31" customHeight="1" x14ac:dyDescent="0.5">
      <c r="B47" s="10"/>
      <c r="C47" s="13" t="s">
        <v>3</v>
      </c>
      <c r="D47" s="13"/>
      <c r="E47" s="13"/>
      <c r="F47" s="13"/>
      <c r="G47" s="13"/>
      <c r="H47" s="13"/>
      <c r="I47" s="13"/>
      <c r="J47" s="26"/>
      <c r="K47" s="13"/>
      <c r="L47" s="13"/>
      <c r="M47" s="13"/>
      <c r="N47" s="13"/>
      <c r="O47" s="26"/>
      <c r="P47" s="10"/>
    </row>
    <row r="48" spans="2:16" ht="16.75" customHeight="1" x14ac:dyDescent="0.5">
      <c r="B48" s="10"/>
      <c r="C48" s="15" t="s">
        <v>9</v>
      </c>
      <c r="D48" s="13"/>
      <c r="E48" s="13"/>
      <c r="F48" s="13"/>
      <c r="G48" s="13"/>
      <c r="H48" s="13"/>
      <c r="I48" s="13"/>
      <c r="J48" s="25" t="s">
        <v>34</v>
      </c>
      <c r="K48" s="13"/>
      <c r="L48" s="13"/>
      <c r="M48" s="13"/>
      <c r="N48" s="13"/>
      <c r="O48" s="25"/>
      <c r="P48" s="10"/>
    </row>
    <row r="49" spans="2:16" ht="16.75" customHeight="1" x14ac:dyDescent="0.5">
      <c r="B49" s="10"/>
      <c r="C49" s="23" t="s">
        <v>10</v>
      </c>
      <c r="D49" s="13"/>
      <c r="E49" s="13"/>
      <c r="F49" s="13"/>
      <c r="G49" s="13"/>
      <c r="H49" s="13"/>
      <c r="I49" s="13"/>
      <c r="J49" s="25" t="s">
        <v>35</v>
      </c>
      <c r="K49" s="13"/>
      <c r="L49" s="13"/>
      <c r="M49" s="13"/>
      <c r="N49" s="13"/>
      <c r="O49" s="25"/>
      <c r="P49" s="10"/>
    </row>
    <row r="50" spans="2:16" ht="16.75" customHeight="1" x14ac:dyDescent="0.5">
      <c r="B50" s="10"/>
      <c r="C50" s="23" t="s">
        <v>4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/>
      <c r="O50" s="25"/>
      <c r="P50" s="10"/>
    </row>
    <row r="51" spans="2:16" ht="16.75" customHeight="1" x14ac:dyDescent="0.5">
      <c r="B51" s="10"/>
      <c r="C51" s="23"/>
      <c r="D51" s="13"/>
      <c r="E51" s="13"/>
      <c r="F51" s="13"/>
      <c r="G51" s="13"/>
      <c r="H51" s="13"/>
      <c r="I51" s="13"/>
      <c r="J51" s="1"/>
      <c r="K51" s="13"/>
      <c r="L51" s="13"/>
      <c r="M51" s="13"/>
      <c r="N51" s="23" t="s">
        <v>39</v>
      </c>
      <c r="O51" s="14"/>
      <c r="P51" s="10"/>
    </row>
    <row r="52" spans="2:16" ht="60" customHeight="1" x14ac:dyDescent="0.5">
      <c r="B52" s="10"/>
      <c r="C52" s="23"/>
      <c r="D52" s="86" t="s">
        <v>38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10"/>
    </row>
    <row r="53" spans="2:16" ht="400" customHeight="1" x14ac:dyDescent="0.5">
      <c r="C53" s="75"/>
    </row>
  </sheetData>
  <sheetProtection algorithmName="SHA-512" hashValue="EfwoCOYSqHnj/FYNKRJXvQ9EDXuP+Nbx4/R8VpxltoCP0qM/srqO7k+NV5K3ZH8Jf6y5+q4dm+zRKPDNKiiLIA==" saltValue="sUxufqVEWJPm4Aveis7MhA==" spinCount="100000" sheet="1" objects="1" scenarios="1"/>
  <mergeCells count="4">
    <mergeCell ref="C8:O8"/>
    <mergeCell ref="C45:F46"/>
    <mergeCell ref="F14:H14"/>
    <mergeCell ref="D52:O52"/>
  </mergeCells>
  <phoneticPr fontId="0" type="noConversion"/>
  <dataValidations count="2">
    <dataValidation allowBlank="1" sqref="O5:O7 O1:O2 A1:B1048576 D1:N7 C1:C43 C47 O47 C53:O65536 C49:C52 J47 D9:O13 K30:O44 J50:L50 Q1:Q1048576 N51 J30:J43 S1:IV1048576 D30:I44 P1:P13 R1:R13 P30:P65536 R30:R65536 M47:M51 N47:N49 K51:L51 K47:L49 D47:D52 E47:I51" xr:uid="{00000000-0002-0000-0000-000000000000}"/>
    <dataValidation allowBlank="1" showInputMessage="1" sqref="D14:P29 R14:R29" xr:uid="{00000000-0002-0000-0000-000001000000}"/>
  </dataValidations>
  <hyperlinks>
    <hyperlink ref="J46" r:id="rId1" xr:uid="{00000000-0004-0000-0000-000001000000}"/>
    <hyperlink ref="J48" r:id="rId2" xr:uid="{00000000-0004-0000-0000-000003000000}"/>
    <hyperlink ref="J49" r:id="rId3" xr:uid="{033896DC-F79D-4F81-A36F-03159607F71F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/>
  <headerFooter alignWithMargins="0">
    <oddFooter>&amp;LPrinted on &amp;D, Page &amp;P of &amp;N</oddFooter>
  </headerFooter>
  <rowBreaks count="1" manualBreakCount="1">
    <brk id="24" min="1" max="15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80"/>
  <sheetViews>
    <sheetView tabSelected="1" topLeftCell="A17" zoomScaleNormal="100" workbookViewId="0">
      <selection activeCell="Q17" sqref="Q17:Q76"/>
    </sheetView>
  </sheetViews>
  <sheetFormatPr defaultColWidth="12.26953125" defaultRowHeight="16" x14ac:dyDescent="0.5"/>
  <cols>
    <col min="1" max="1" width="1.7265625" style="75" customWidth="1"/>
    <col min="2" max="2" width="0.7265625" style="75" customWidth="1"/>
    <col min="3" max="3" width="3.1796875" style="75" customWidth="1"/>
    <col min="4" max="4" width="17.1796875" style="75" customWidth="1"/>
    <col min="5" max="5" width="15.26953125" style="75" customWidth="1"/>
    <col min="6" max="9" width="9.453125" style="75" customWidth="1"/>
    <col min="10" max="10" width="0.81640625" style="75" customWidth="1"/>
    <col min="11" max="11" width="10.453125" style="75" hidden="1" customWidth="1"/>
    <col min="12" max="12" width="11.81640625" style="75" customWidth="1"/>
    <col min="13" max="13" width="10.453125" style="75" hidden="1" customWidth="1"/>
    <col min="14" max="14" width="10.81640625" style="75" customWidth="1"/>
    <col min="15" max="15" width="0.81640625" style="75" customWidth="1"/>
    <col min="16" max="16" width="10.81640625" style="75" customWidth="1"/>
    <col min="17" max="17" width="9.81640625" style="75" hidden="1" customWidth="1"/>
    <col min="18" max="18" width="10.81640625" style="75" customWidth="1"/>
    <col min="19" max="19" width="0.81640625" style="75" customWidth="1"/>
    <col min="20" max="20" width="200.7265625" style="75" customWidth="1"/>
    <col min="21" max="16384" width="12.26953125" style="75"/>
  </cols>
  <sheetData>
    <row r="1" spans="2:19" ht="7.75" customHeight="1" x14ac:dyDescent="0.5"/>
    <row r="2" spans="2:19" ht="100" customHeight="1" x14ac:dyDescent="0.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" customHeight="1" x14ac:dyDescent="0.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x14ac:dyDescent="0.5">
      <c r="B4" s="2"/>
      <c r="C4" s="2"/>
      <c r="D4" s="2"/>
      <c r="E4" s="18" t="s">
        <v>13</v>
      </c>
      <c r="F4" s="91"/>
      <c r="G4" s="92"/>
      <c r="H4" s="93"/>
      <c r="I4" s="2"/>
      <c r="J4" s="2"/>
      <c r="K4" s="2"/>
      <c r="L4" s="32"/>
      <c r="M4" s="32"/>
      <c r="N4" s="32"/>
      <c r="O4" s="2"/>
      <c r="P4" s="32"/>
      <c r="Q4" s="2"/>
      <c r="R4" s="2"/>
      <c r="S4" s="2"/>
    </row>
    <row r="5" spans="2:19" ht="15.25" customHeight="1" x14ac:dyDescent="0.5">
      <c r="B5" s="2"/>
      <c r="C5" s="2"/>
      <c r="D5" s="2"/>
      <c r="E5" s="2"/>
      <c r="F5" s="2"/>
      <c r="G5" s="2"/>
      <c r="H5" s="2"/>
      <c r="I5" s="2"/>
      <c r="J5" s="1"/>
      <c r="K5" s="37"/>
      <c r="L5" s="2"/>
      <c r="M5" s="2"/>
      <c r="N5" s="2"/>
      <c r="O5" s="2"/>
      <c r="P5" s="2"/>
      <c r="Q5" s="2"/>
      <c r="R5" s="6"/>
      <c r="S5" s="2"/>
    </row>
    <row r="6" spans="2:19" x14ac:dyDescent="0.5">
      <c r="B6" s="2"/>
      <c r="C6" s="2"/>
      <c r="D6" s="2"/>
      <c r="E6" s="2"/>
      <c r="F6" s="18" t="s">
        <v>14</v>
      </c>
      <c r="G6" s="1"/>
      <c r="H6" s="2"/>
      <c r="I6" s="2"/>
      <c r="J6" s="2"/>
      <c r="K6" s="37"/>
      <c r="L6" s="2"/>
      <c r="M6" s="2"/>
      <c r="N6" s="2"/>
      <c r="O6" s="2"/>
      <c r="P6" s="2"/>
      <c r="Q6" s="2"/>
      <c r="R6" s="6"/>
      <c r="S6" s="2"/>
    </row>
    <row r="7" spans="2:19" ht="18.5" x14ac:dyDescent="0.55000000000000004">
      <c r="B7" s="2"/>
      <c r="C7" s="2"/>
      <c r="D7" s="2"/>
      <c r="E7" s="38" t="s">
        <v>24</v>
      </c>
      <c r="F7" s="19" t="s">
        <v>11</v>
      </c>
      <c r="G7" s="19" t="s">
        <v>12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2:19" x14ac:dyDescent="0.5">
      <c r="B8" s="2"/>
      <c r="C8" s="2"/>
      <c r="D8" s="2">
        <v>1</v>
      </c>
      <c r="E8" s="39" t="s">
        <v>30</v>
      </c>
      <c r="F8" s="28"/>
      <c r="G8" s="2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19" x14ac:dyDescent="0.5">
      <c r="B9" s="2"/>
      <c r="C9" s="2"/>
      <c r="D9" s="1"/>
      <c r="E9" s="39" t="s">
        <v>31</v>
      </c>
      <c r="F9" s="33"/>
      <c r="G9" s="3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2:19" x14ac:dyDescent="0.5">
      <c r="B10" s="2"/>
      <c r="C10" s="2"/>
      <c r="D10" s="2">
        <v>2</v>
      </c>
      <c r="E10" s="39" t="s">
        <v>30</v>
      </c>
      <c r="F10" s="28"/>
      <c r="G10" s="2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2:19" x14ac:dyDescent="0.5">
      <c r="B11" s="2"/>
      <c r="C11" s="2"/>
      <c r="D11" s="2"/>
      <c r="E11" s="39" t="s">
        <v>31</v>
      </c>
      <c r="F11" s="33"/>
      <c r="G11" s="3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2:19" x14ac:dyDescent="0.5">
      <c r="B12" s="2"/>
      <c r="C12" s="40"/>
      <c r="D12" s="40" t="s">
        <v>29</v>
      </c>
      <c r="E12" s="39" t="s">
        <v>30</v>
      </c>
      <c r="F12" s="41">
        <f>IF(COUNT(F8,F10)=0,0,(IF(A1_ablank_1=0,0.0000001,A1_ablank_1)+IF(A1_ablank_2=0,0.0000001,A1_ablank_2))/COUNT(F8,F10))</f>
        <v>0</v>
      </c>
      <c r="G12" s="41">
        <f>IF(COUNT(G8,G10)=0,0,(IF(A2_ablank_1=0,0.0000001,A2_ablank_1)+IF(A2_ablank_2=0,0.0000001,A2_ablank_2))/COUNT(G8,G10))</f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2:19" x14ac:dyDescent="0.5">
      <c r="B13" s="2"/>
      <c r="C13" s="2"/>
      <c r="D13" s="2"/>
      <c r="E13" s="39" t="s">
        <v>31</v>
      </c>
      <c r="F13" s="66">
        <f>IF(COUNT(F9,F11)=0,0,(IF(A1_ublank_1=0,0.0000001,A1_ublank_1)+IF(A1_ublank_2=0,0.0000001,A1_ublank_2))/COUNT(F9,F11))</f>
        <v>0</v>
      </c>
      <c r="G13" s="66">
        <f>IF(COUNT(G9,G11)=0,0,(IF(A2_ublank_1=0,0.0000001,A2_ublank_1)+IF(A2_ublank_2=0,0.0000001,A2_ublank_2))/COUNT(G9,G11))</f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2:19" x14ac:dyDescent="0.5">
      <c r="B14" s="2"/>
      <c r="C14" s="2"/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2:19" x14ac:dyDescent="0.5">
      <c r="B15" s="2"/>
      <c r="C15" s="2"/>
      <c r="D15" s="2"/>
      <c r="E15" s="42" t="s">
        <v>24</v>
      </c>
      <c r="F15" s="18" t="s">
        <v>15</v>
      </c>
      <c r="G15" s="2"/>
      <c r="H15" s="2"/>
      <c r="I15" s="2"/>
      <c r="J15" s="2"/>
      <c r="K15" s="2"/>
      <c r="L15" s="18" t="s">
        <v>1</v>
      </c>
      <c r="M15" s="2"/>
      <c r="N15" s="20"/>
      <c r="O15" s="2"/>
      <c r="P15" s="2"/>
      <c r="Q15" s="2"/>
      <c r="R15" s="2"/>
      <c r="S15" s="2"/>
    </row>
    <row r="16" spans="2:19" s="77" customFormat="1" ht="48" x14ac:dyDescent="0.5">
      <c r="B16" s="43"/>
      <c r="C16" s="44"/>
      <c r="D16" s="4" t="s">
        <v>0</v>
      </c>
      <c r="E16" s="4"/>
      <c r="F16" s="21" t="s">
        <v>11</v>
      </c>
      <c r="G16" s="21" t="s">
        <v>12</v>
      </c>
      <c r="H16" s="5" t="s">
        <v>16</v>
      </c>
      <c r="I16" s="5" t="s">
        <v>17</v>
      </c>
      <c r="J16" s="45"/>
      <c r="K16" s="46" t="s">
        <v>21</v>
      </c>
      <c r="L16" s="5" t="s">
        <v>25</v>
      </c>
      <c r="M16" s="46" t="s">
        <v>22</v>
      </c>
      <c r="N16" s="5" t="s">
        <v>26</v>
      </c>
      <c r="O16" s="45"/>
      <c r="P16" s="5" t="s">
        <v>2</v>
      </c>
      <c r="Q16" s="46" t="s">
        <v>23</v>
      </c>
      <c r="R16" s="5" t="s">
        <v>27</v>
      </c>
      <c r="S16" s="47"/>
    </row>
    <row r="17" spans="2:19" x14ac:dyDescent="0.5">
      <c r="B17" s="2"/>
      <c r="C17" s="88">
        <v>1</v>
      </c>
      <c r="D17" s="27"/>
      <c r="E17" s="39" t="s">
        <v>32</v>
      </c>
      <c r="F17" s="28"/>
      <c r="G17" s="28"/>
      <c r="H17" s="29">
        <v>0.2</v>
      </c>
      <c r="I17" s="27">
        <v>1</v>
      </c>
      <c r="J17" s="48"/>
      <c r="K17" s="49">
        <f>(G17-F17)-(A2_ablank_ave-A1_ablank_ave)</f>
        <v>0</v>
      </c>
      <c r="L17" s="50" t="str">
        <f>IF(OR(ISBLANK(F17),ISBLANK(G17),A1_ablank_ave=0,A2_ablank_ave=0),"",Change_absorbance)</f>
        <v/>
      </c>
      <c r="M17" s="51">
        <f>0.07778*K17*Dilution/Sample_volume</f>
        <v>0</v>
      </c>
      <c r="N17" s="50" t="str">
        <f>IF(OR(ISBLANK(F17),ISBLANK(G17),A1_ablank_ave=0,A2_ablank_ave=0),"",Concentration_gL)</f>
        <v/>
      </c>
      <c r="O17" s="48"/>
      <c r="P17" s="30"/>
      <c r="Q17" s="51" t="e">
        <f>Concentration_gL*100/Sample_con_gL</f>
        <v>#DIV/0!</v>
      </c>
      <c r="R17" s="52" t="str">
        <f>IF(ISERROR(Concentration_gg),"",Concentration_gg)</f>
        <v/>
      </c>
      <c r="S17" s="2"/>
    </row>
    <row r="18" spans="2:19" x14ac:dyDescent="0.5">
      <c r="B18" s="2"/>
      <c r="C18" s="89"/>
      <c r="D18" s="48"/>
      <c r="E18" s="53" t="s">
        <v>31</v>
      </c>
      <c r="F18" s="34"/>
      <c r="G18" s="34"/>
      <c r="H18" s="35">
        <v>0.2</v>
      </c>
      <c r="I18" s="36">
        <v>1</v>
      </c>
      <c r="J18" s="48"/>
      <c r="K18" s="55"/>
      <c r="L18" s="56"/>
      <c r="M18" s="57"/>
      <c r="N18" s="56"/>
      <c r="O18" s="48"/>
      <c r="P18" s="54"/>
      <c r="Q18" s="57"/>
      <c r="R18" s="58"/>
      <c r="S18" s="2"/>
    </row>
    <row r="19" spans="2:19" x14ac:dyDescent="0.5">
      <c r="B19" s="2"/>
      <c r="C19" s="90"/>
      <c r="D19" s="59"/>
      <c r="E19" s="60" t="s">
        <v>33</v>
      </c>
      <c r="F19" s="61"/>
      <c r="G19" s="61"/>
      <c r="H19" s="61"/>
      <c r="I19" s="61"/>
      <c r="J19" s="48"/>
      <c r="K19" s="62">
        <f>((G18-F18)-(A2_ublank_ave-A1_ublank_ave))-((G17-F17)-(A2_ablank_ave-A1_ablank_ave))</f>
        <v>0</v>
      </c>
      <c r="L19" s="63" t="str">
        <f>IF(OR(ISBLANK(F17),ISBLANK(G17),ISBLANK(F18),ISBLANK(G18),A1_ablank_ave=0,A2_ablank_ave=0,A1_ublank_ave=0,A2_ublank_ave=0),"",Change_absorbance)</f>
        <v/>
      </c>
      <c r="M19" s="64">
        <f>0.14778*K19*I18/H18</f>
        <v>0</v>
      </c>
      <c r="N19" s="63" t="str">
        <f>IF(OR(ISBLANK(F17),ISBLANK(G17),ISBLANK(F18),ISBLANK(G18),A1_ablank_ave=0,A2_ablank_ave=0,A1_ublank_ave=0,A2_ublank_ave=0),"",Concentration_gL)</f>
        <v/>
      </c>
      <c r="O19" s="48"/>
      <c r="P19" s="61"/>
      <c r="Q19" s="64" t="e">
        <f>Concentration_gL*100/P17</f>
        <v>#DIV/0!</v>
      </c>
      <c r="R19" s="65" t="str">
        <f t="shared" ref="R19:R76" si="0">IF(ISERROR(Concentration_gg),"",Concentration_gg)</f>
        <v/>
      </c>
      <c r="S19" s="2"/>
    </row>
    <row r="20" spans="2:19" x14ac:dyDescent="0.5">
      <c r="B20" s="2"/>
      <c r="C20" s="88">
        <v>2</v>
      </c>
      <c r="D20" s="27"/>
      <c r="E20" s="39" t="s">
        <v>32</v>
      </c>
      <c r="F20" s="28"/>
      <c r="G20" s="28"/>
      <c r="H20" s="29">
        <v>0.2</v>
      </c>
      <c r="I20" s="27">
        <v>1</v>
      </c>
      <c r="J20" s="48"/>
      <c r="K20" s="49">
        <f>(G20-F20)-(A2_ablank_ave-A1_ablank_ave)</f>
        <v>0</v>
      </c>
      <c r="L20" s="50" t="str">
        <f>IF(OR(ISBLANK(F20),ISBLANK(G20),A1_ablank_ave=0,A2_ablank_ave=0),"",Change_absorbance)</f>
        <v/>
      </c>
      <c r="M20" s="51">
        <f>0.07778*K20*Dilution/Sample_volume</f>
        <v>0</v>
      </c>
      <c r="N20" s="50" t="str">
        <f>IF(OR(ISBLANK(F20),ISBLANK(G20),A1_ablank_ave=0,A2_ablank_ave=0),"",Concentration_gL)</f>
        <v/>
      </c>
      <c r="O20" s="48"/>
      <c r="P20" s="30"/>
      <c r="Q20" s="51" t="e">
        <f>Concentration_gL*100/Sample_con_gL</f>
        <v>#DIV/0!</v>
      </c>
      <c r="R20" s="52" t="str">
        <f t="shared" si="0"/>
        <v/>
      </c>
      <c r="S20" s="2"/>
    </row>
    <row r="21" spans="2:19" x14ac:dyDescent="0.5">
      <c r="B21" s="2"/>
      <c r="C21" s="89"/>
      <c r="D21" s="48"/>
      <c r="E21" s="53" t="s">
        <v>31</v>
      </c>
      <c r="F21" s="34"/>
      <c r="G21" s="34"/>
      <c r="H21" s="35">
        <v>0.2</v>
      </c>
      <c r="I21" s="36">
        <v>1</v>
      </c>
      <c r="J21" s="48"/>
      <c r="K21" s="55"/>
      <c r="L21" s="56"/>
      <c r="M21" s="57"/>
      <c r="N21" s="56"/>
      <c r="O21" s="48"/>
      <c r="P21" s="54"/>
      <c r="Q21" s="57"/>
      <c r="R21" s="58"/>
      <c r="S21" s="2"/>
    </row>
    <row r="22" spans="2:19" x14ac:dyDescent="0.5">
      <c r="B22" s="2"/>
      <c r="C22" s="90"/>
      <c r="D22" s="59"/>
      <c r="E22" s="60" t="s">
        <v>33</v>
      </c>
      <c r="F22" s="61"/>
      <c r="G22" s="61"/>
      <c r="H22" s="61"/>
      <c r="I22" s="61"/>
      <c r="J22" s="48"/>
      <c r="K22" s="62">
        <f>((G21-F21)-(A2_ublank_ave-A1_ublank_ave))-((G20-F20)-(A2_ablank_ave-A1_ablank_ave))</f>
        <v>0</v>
      </c>
      <c r="L22" s="63" t="str">
        <f>IF(OR(ISBLANK(F20),ISBLANK(G20),ISBLANK(F21),ISBLANK(G21),A1_ablank_ave=0,A2_ablank_ave=0,A1_ublank_ave=0,A2_ublank_ave=0),"",Change_absorbance)</f>
        <v/>
      </c>
      <c r="M22" s="64">
        <f>0.14778*K22*I21/H21</f>
        <v>0</v>
      </c>
      <c r="N22" s="63" t="str">
        <f>IF(OR(ISBLANK(F20),ISBLANK(G20),ISBLANK(F21),ISBLANK(G21),A1_ablank_ave=0,A2_ablank_ave=0,A1_ublank_ave=0,A2_ublank_ave=0),"",Concentration_gL)</f>
        <v/>
      </c>
      <c r="O22" s="48"/>
      <c r="P22" s="61"/>
      <c r="Q22" s="64" t="e">
        <f>Concentration_gL*100/P20</f>
        <v>#DIV/0!</v>
      </c>
      <c r="R22" s="65" t="str">
        <f t="shared" si="0"/>
        <v/>
      </c>
      <c r="S22" s="2"/>
    </row>
    <row r="23" spans="2:19" x14ac:dyDescent="0.5">
      <c r="B23" s="2"/>
      <c r="C23" s="88">
        <v>3</v>
      </c>
      <c r="D23" s="27"/>
      <c r="E23" s="39" t="s">
        <v>32</v>
      </c>
      <c r="F23" s="28"/>
      <c r="G23" s="28"/>
      <c r="H23" s="29">
        <v>0.2</v>
      </c>
      <c r="I23" s="27">
        <v>1</v>
      </c>
      <c r="J23" s="48"/>
      <c r="K23" s="49">
        <f>(G23-F23)-(A2_ablank_ave-A1_ablank_ave)</f>
        <v>0</v>
      </c>
      <c r="L23" s="50" t="str">
        <f>IF(OR(ISBLANK(F23),ISBLANK(G23),A1_ablank_ave=0,A2_ablank_ave=0),"",Change_absorbance)</f>
        <v/>
      </c>
      <c r="M23" s="51">
        <f>0.07778*K23*Dilution/Sample_volume</f>
        <v>0</v>
      </c>
      <c r="N23" s="50" t="str">
        <f>IF(OR(ISBLANK(F23),ISBLANK(G23),A1_ablank_ave=0,A2_ablank_ave=0),"",Concentration_gL)</f>
        <v/>
      </c>
      <c r="O23" s="48"/>
      <c r="P23" s="30"/>
      <c r="Q23" s="51" t="e">
        <f>Concentration_gL*100/Sample_con_gL</f>
        <v>#DIV/0!</v>
      </c>
      <c r="R23" s="52" t="str">
        <f t="shared" si="0"/>
        <v/>
      </c>
      <c r="S23" s="2"/>
    </row>
    <row r="24" spans="2:19" x14ac:dyDescent="0.5">
      <c r="B24" s="2"/>
      <c r="C24" s="89"/>
      <c r="D24" s="48"/>
      <c r="E24" s="53" t="s">
        <v>31</v>
      </c>
      <c r="F24" s="34"/>
      <c r="G24" s="34"/>
      <c r="H24" s="35">
        <v>0.2</v>
      </c>
      <c r="I24" s="36">
        <v>1</v>
      </c>
      <c r="J24" s="48"/>
      <c r="K24" s="55"/>
      <c r="L24" s="56"/>
      <c r="M24" s="57"/>
      <c r="N24" s="56"/>
      <c r="O24" s="48"/>
      <c r="P24" s="54"/>
      <c r="Q24" s="57"/>
      <c r="R24" s="58"/>
      <c r="S24" s="2"/>
    </row>
    <row r="25" spans="2:19" x14ac:dyDescent="0.5">
      <c r="B25" s="2"/>
      <c r="C25" s="90"/>
      <c r="D25" s="59"/>
      <c r="E25" s="60" t="s">
        <v>33</v>
      </c>
      <c r="F25" s="61"/>
      <c r="G25" s="61"/>
      <c r="H25" s="61"/>
      <c r="I25" s="61"/>
      <c r="J25" s="48"/>
      <c r="K25" s="62">
        <f>((G24-F24)-(A2_ublank_ave-A1_ublank_ave))-((G23-F23)-(A2_ablank_ave-A1_ablank_ave))</f>
        <v>0</v>
      </c>
      <c r="L25" s="63" t="str">
        <f>IF(OR(ISBLANK(F23),ISBLANK(G23),ISBLANK(F24),ISBLANK(G24),A1_ablank_ave=0,A2_ablank_ave=0,A1_ublank_ave=0,A2_ublank_ave=0),"",Change_absorbance)</f>
        <v/>
      </c>
      <c r="M25" s="64">
        <f>0.14778*K25*I24/H24</f>
        <v>0</v>
      </c>
      <c r="N25" s="63" t="str">
        <f>IF(OR(ISBLANK(F23),ISBLANK(G23),ISBLANK(F24),ISBLANK(G24),A1_ablank_ave=0,A2_ablank_ave=0,A1_ublank_ave=0,A2_ublank_ave=0),"",Concentration_gL)</f>
        <v/>
      </c>
      <c r="O25" s="48"/>
      <c r="P25" s="61"/>
      <c r="Q25" s="64" t="e">
        <f>Concentration_gL*100/P23</f>
        <v>#DIV/0!</v>
      </c>
      <c r="R25" s="65" t="str">
        <f t="shared" si="0"/>
        <v/>
      </c>
      <c r="S25" s="2"/>
    </row>
    <row r="26" spans="2:19" x14ac:dyDescent="0.5">
      <c r="B26" s="2"/>
      <c r="C26" s="88">
        <v>4</v>
      </c>
      <c r="D26" s="27"/>
      <c r="E26" s="39" t="s">
        <v>32</v>
      </c>
      <c r="F26" s="28"/>
      <c r="G26" s="28"/>
      <c r="H26" s="29">
        <v>0.2</v>
      </c>
      <c r="I26" s="27">
        <v>1</v>
      </c>
      <c r="J26" s="48"/>
      <c r="K26" s="49">
        <f>(G26-F26)-(A2_ablank_ave-A1_ablank_ave)</f>
        <v>0</v>
      </c>
      <c r="L26" s="50" t="str">
        <f>IF(OR(ISBLANK(F26),ISBLANK(G26),A1_ablank_ave=0,A2_ablank_ave=0),"",Change_absorbance)</f>
        <v/>
      </c>
      <c r="M26" s="51">
        <f>0.07778*K26*Dilution/Sample_volume</f>
        <v>0</v>
      </c>
      <c r="N26" s="50" t="str">
        <f>IF(OR(ISBLANK(F26),ISBLANK(G26),A1_ablank_ave=0,A2_ablank_ave=0),"",Concentration_gL)</f>
        <v/>
      </c>
      <c r="O26" s="48"/>
      <c r="P26" s="30"/>
      <c r="Q26" s="51" t="e">
        <f>Concentration_gL*100/Sample_con_gL</f>
        <v>#DIV/0!</v>
      </c>
      <c r="R26" s="52" t="str">
        <f t="shared" si="0"/>
        <v/>
      </c>
      <c r="S26" s="2"/>
    </row>
    <row r="27" spans="2:19" x14ac:dyDescent="0.5">
      <c r="B27" s="2"/>
      <c r="C27" s="89"/>
      <c r="D27" s="48"/>
      <c r="E27" s="53" t="s">
        <v>31</v>
      </c>
      <c r="F27" s="34"/>
      <c r="G27" s="34"/>
      <c r="H27" s="35">
        <v>0.2</v>
      </c>
      <c r="I27" s="36">
        <v>1</v>
      </c>
      <c r="J27" s="48"/>
      <c r="K27" s="55"/>
      <c r="L27" s="56"/>
      <c r="M27" s="57"/>
      <c r="N27" s="56"/>
      <c r="O27" s="48"/>
      <c r="P27" s="54"/>
      <c r="Q27" s="57"/>
      <c r="R27" s="58"/>
      <c r="S27" s="2"/>
    </row>
    <row r="28" spans="2:19" x14ac:dyDescent="0.5">
      <c r="B28" s="2"/>
      <c r="C28" s="90"/>
      <c r="D28" s="59"/>
      <c r="E28" s="60" t="s">
        <v>33</v>
      </c>
      <c r="F28" s="61"/>
      <c r="G28" s="61"/>
      <c r="H28" s="61"/>
      <c r="I28" s="61"/>
      <c r="J28" s="48"/>
      <c r="K28" s="62">
        <f>((G27-F27)-(A2_ublank_ave-A1_ublank_ave))-((G26-F26)-(A2_ablank_ave-A1_ablank_ave))</f>
        <v>0</v>
      </c>
      <c r="L28" s="63" t="str">
        <f>IF(OR(ISBLANK(F26),ISBLANK(G26),ISBLANK(F27),ISBLANK(G27),A1_ablank_ave=0,A2_ablank_ave=0,A1_ublank_ave=0,A2_ublank_ave=0),"",Change_absorbance)</f>
        <v/>
      </c>
      <c r="M28" s="64">
        <f>0.14778*K28*I27/H27</f>
        <v>0</v>
      </c>
      <c r="N28" s="63" t="str">
        <f>IF(OR(ISBLANK(F26),ISBLANK(G26),ISBLANK(F27),ISBLANK(G27),A1_ablank_ave=0,A2_ablank_ave=0,A1_ublank_ave=0,A2_ublank_ave=0),"",Concentration_gL)</f>
        <v/>
      </c>
      <c r="O28" s="48"/>
      <c r="P28" s="61"/>
      <c r="Q28" s="64" t="e">
        <f>Concentration_gL*100/P26</f>
        <v>#DIV/0!</v>
      </c>
      <c r="R28" s="65" t="str">
        <f t="shared" si="0"/>
        <v/>
      </c>
      <c r="S28" s="2"/>
    </row>
    <row r="29" spans="2:19" x14ac:dyDescent="0.5">
      <c r="B29" s="2"/>
      <c r="C29" s="88">
        <v>5</v>
      </c>
      <c r="D29" s="27"/>
      <c r="E29" s="39" t="s">
        <v>32</v>
      </c>
      <c r="F29" s="28"/>
      <c r="G29" s="28"/>
      <c r="H29" s="29">
        <v>0.2</v>
      </c>
      <c r="I29" s="27">
        <v>1</v>
      </c>
      <c r="J29" s="48"/>
      <c r="K29" s="49">
        <f>(G29-F29)-(A2_ablank_ave-A1_ablank_ave)</f>
        <v>0</v>
      </c>
      <c r="L29" s="50" t="str">
        <f>IF(OR(ISBLANK(F29),ISBLANK(G29),A1_ablank_ave=0,A2_ablank_ave=0),"",Change_absorbance)</f>
        <v/>
      </c>
      <c r="M29" s="51">
        <f>0.07778*K29*Dilution/Sample_volume</f>
        <v>0</v>
      </c>
      <c r="N29" s="50" t="str">
        <f>IF(OR(ISBLANK(F29),ISBLANK(G29),A1_ablank_ave=0,A2_ablank_ave=0),"",Concentration_gL)</f>
        <v/>
      </c>
      <c r="O29" s="48"/>
      <c r="P29" s="30"/>
      <c r="Q29" s="51" t="e">
        <f>Concentration_gL*100/Sample_con_gL</f>
        <v>#DIV/0!</v>
      </c>
      <c r="R29" s="52" t="str">
        <f>IF(ISERROR(Concentration_gg),"",Concentration_gg)</f>
        <v/>
      </c>
      <c r="S29" s="2"/>
    </row>
    <row r="30" spans="2:19" x14ac:dyDescent="0.5">
      <c r="B30" s="2"/>
      <c r="C30" s="89"/>
      <c r="D30" s="48"/>
      <c r="E30" s="53" t="s">
        <v>31</v>
      </c>
      <c r="F30" s="34"/>
      <c r="G30" s="34"/>
      <c r="H30" s="35">
        <v>0.2</v>
      </c>
      <c r="I30" s="36">
        <v>1</v>
      </c>
      <c r="J30" s="48"/>
      <c r="K30" s="55"/>
      <c r="L30" s="56"/>
      <c r="M30" s="57"/>
      <c r="N30" s="56"/>
      <c r="O30" s="48"/>
      <c r="P30" s="54"/>
      <c r="Q30" s="57"/>
      <c r="R30" s="58"/>
      <c r="S30" s="2"/>
    </row>
    <row r="31" spans="2:19" x14ac:dyDescent="0.5">
      <c r="B31" s="2"/>
      <c r="C31" s="90"/>
      <c r="D31" s="59"/>
      <c r="E31" s="60" t="s">
        <v>33</v>
      </c>
      <c r="F31" s="61"/>
      <c r="G31" s="61"/>
      <c r="H31" s="61"/>
      <c r="I31" s="61"/>
      <c r="J31" s="48"/>
      <c r="K31" s="62">
        <f>((G30-F30)-(A2_ublank_ave-A1_ublank_ave))-((G29-F29)-(A2_ablank_ave-A1_ablank_ave))</f>
        <v>0</v>
      </c>
      <c r="L31" s="63" t="str">
        <f>IF(OR(ISBLANK(F29),ISBLANK(G29),ISBLANK(F30),ISBLANK(G30),A1_ablank_ave=0,A2_ablank_ave=0,A1_ublank_ave=0,A2_ublank_ave=0),"",Change_absorbance)</f>
        <v/>
      </c>
      <c r="M31" s="64">
        <f>0.14778*K31*I30/H30</f>
        <v>0</v>
      </c>
      <c r="N31" s="63" t="str">
        <f>IF(OR(ISBLANK(F29),ISBLANK(G29),ISBLANK(F30),ISBLANK(G30),A1_ablank_ave=0,A2_ablank_ave=0,A1_ublank_ave=0,A2_ublank_ave=0),"",Concentration_gL)</f>
        <v/>
      </c>
      <c r="O31" s="48"/>
      <c r="P31" s="61"/>
      <c r="Q31" s="64" t="e">
        <f>Concentration_gL*100/P29</f>
        <v>#DIV/0!</v>
      </c>
      <c r="R31" s="65" t="str">
        <f t="shared" si="0"/>
        <v/>
      </c>
      <c r="S31" s="2"/>
    </row>
    <row r="32" spans="2:19" x14ac:dyDescent="0.5">
      <c r="B32" s="2"/>
      <c r="C32" s="88">
        <v>6</v>
      </c>
      <c r="D32" s="27"/>
      <c r="E32" s="39" t="s">
        <v>32</v>
      </c>
      <c r="F32" s="28"/>
      <c r="G32" s="28"/>
      <c r="H32" s="29">
        <v>0.2</v>
      </c>
      <c r="I32" s="27">
        <v>1</v>
      </c>
      <c r="J32" s="48"/>
      <c r="K32" s="49">
        <f>(G32-F32)-(A2_ablank_ave-A1_ablank_ave)</f>
        <v>0</v>
      </c>
      <c r="L32" s="50" t="str">
        <f>IF(OR(ISBLANK(F32),ISBLANK(G32),A1_ablank_ave=0,A2_ablank_ave=0),"",Change_absorbance)</f>
        <v/>
      </c>
      <c r="M32" s="51">
        <f>0.07778*K32*Dilution/Sample_volume</f>
        <v>0</v>
      </c>
      <c r="N32" s="50" t="str">
        <f>IF(OR(ISBLANK(F32),ISBLANK(G32),A1_ablank_ave=0,A2_ablank_ave=0),"",Concentration_gL)</f>
        <v/>
      </c>
      <c r="O32" s="48"/>
      <c r="P32" s="30"/>
      <c r="Q32" s="51" t="e">
        <f>Concentration_gL*100/Sample_con_gL</f>
        <v>#DIV/0!</v>
      </c>
      <c r="R32" s="52" t="str">
        <f t="shared" si="0"/>
        <v/>
      </c>
      <c r="S32" s="2"/>
    </row>
    <row r="33" spans="2:19" x14ac:dyDescent="0.5">
      <c r="B33" s="2"/>
      <c r="C33" s="89"/>
      <c r="D33" s="48"/>
      <c r="E33" s="53" t="s">
        <v>31</v>
      </c>
      <c r="F33" s="34"/>
      <c r="G33" s="34"/>
      <c r="H33" s="35">
        <v>0.2</v>
      </c>
      <c r="I33" s="36">
        <v>1</v>
      </c>
      <c r="J33" s="48"/>
      <c r="K33" s="55"/>
      <c r="L33" s="56"/>
      <c r="M33" s="57"/>
      <c r="N33" s="56"/>
      <c r="O33" s="48"/>
      <c r="P33" s="54"/>
      <c r="Q33" s="57"/>
      <c r="R33" s="58"/>
      <c r="S33" s="2"/>
    </row>
    <row r="34" spans="2:19" x14ac:dyDescent="0.5">
      <c r="B34" s="2"/>
      <c r="C34" s="90"/>
      <c r="D34" s="59"/>
      <c r="E34" s="60" t="s">
        <v>33</v>
      </c>
      <c r="F34" s="61"/>
      <c r="G34" s="61"/>
      <c r="H34" s="61"/>
      <c r="I34" s="61"/>
      <c r="J34" s="48"/>
      <c r="K34" s="62">
        <f>((G33-F33)-(A2_ublank_ave-A1_ublank_ave))-((G32-F32)-(A2_ablank_ave-A1_ablank_ave))</f>
        <v>0</v>
      </c>
      <c r="L34" s="63" t="str">
        <f>IF(OR(ISBLANK(F32),ISBLANK(G32),ISBLANK(F33),ISBLANK(G33),A1_ablank_ave=0,A2_ablank_ave=0,A1_ublank_ave=0,A2_ublank_ave=0),"",Change_absorbance)</f>
        <v/>
      </c>
      <c r="M34" s="64">
        <f>0.14778*K34*I33/H33</f>
        <v>0</v>
      </c>
      <c r="N34" s="63" t="str">
        <f>IF(OR(ISBLANK(F32),ISBLANK(G32),ISBLANK(F33),ISBLANK(G33),A1_ablank_ave=0,A2_ablank_ave=0,A1_ublank_ave=0,A2_ublank_ave=0),"",Concentration_gL)</f>
        <v/>
      </c>
      <c r="O34" s="48"/>
      <c r="P34" s="61"/>
      <c r="Q34" s="64" t="e">
        <f>Concentration_gL*100/P32</f>
        <v>#DIV/0!</v>
      </c>
      <c r="R34" s="65" t="str">
        <f t="shared" si="0"/>
        <v/>
      </c>
      <c r="S34" s="2"/>
    </row>
    <row r="35" spans="2:19" x14ac:dyDescent="0.5">
      <c r="B35" s="2"/>
      <c r="C35" s="88">
        <v>7</v>
      </c>
      <c r="D35" s="27"/>
      <c r="E35" s="39" t="s">
        <v>32</v>
      </c>
      <c r="F35" s="28"/>
      <c r="G35" s="28"/>
      <c r="H35" s="29">
        <v>0.2</v>
      </c>
      <c r="I35" s="27">
        <v>1</v>
      </c>
      <c r="J35" s="48"/>
      <c r="K35" s="49">
        <f>(G35-F35)-(A2_ablank_ave-A1_ablank_ave)</f>
        <v>0</v>
      </c>
      <c r="L35" s="50" t="str">
        <f>IF(OR(ISBLANK(F35),ISBLANK(G35),A1_ablank_ave=0,A2_ablank_ave=0),"",Change_absorbance)</f>
        <v/>
      </c>
      <c r="M35" s="51">
        <f>0.07778*K35*Dilution/Sample_volume</f>
        <v>0</v>
      </c>
      <c r="N35" s="50" t="str">
        <f>IF(OR(ISBLANK(F35),ISBLANK(G35),A1_ablank_ave=0,A2_ablank_ave=0),"",Concentration_gL)</f>
        <v/>
      </c>
      <c r="O35" s="48"/>
      <c r="P35" s="30"/>
      <c r="Q35" s="51" t="e">
        <f>Concentration_gL*100/Sample_con_gL</f>
        <v>#DIV/0!</v>
      </c>
      <c r="R35" s="52" t="str">
        <f t="shared" si="0"/>
        <v/>
      </c>
      <c r="S35" s="2"/>
    </row>
    <row r="36" spans="2:19" x14ac:dyDescent="0.5">
      <c r="B36" s="2"/>
      <c r="C36" s="89"/>
      <c r="D36" s="48"/>
      <c r="E36" s="53" t="s">
        <v>31</v>
      </c>
      <c r="F36" s="34"/>
      <c r="G36" s="34"/>
      <c r="H36" s="35">
        <v>0.2</v>
      </c>
      <c r="I36" s="36">
        <v>1</v>
      </c>
      <c r="J36" s="48"/>
      <c r="K36" s="55"/>
      <c r="L36" s="56"/>
      <c r="M36" s="57"/>
      <c r="N36" s="56"/>
      <c r="O36" s="48"/>
      <c r="P36" s="54"/>
      <c r="Q36" s="57"/>
      <c r="R36" s="58"/>
      <c r="S36" s="2"/>
    </row>
    <row r="37" spans="2:19" x14ac:dyDescent="0.5">
      <c r="B37" s="2"/>
      <c r="C37" s="90"/>
      <c r="D37" s="59"/>
      <c r="E37" s="60" t="s">
        <v>33</v>
      </c>
      <c r="F37" s="61"/>
      <c r="G37" s="61"/>
      <c r="H37" s="61"/>
      <c r="I37" s="61"/>
      <c r="J37" s="48"/>
      <c r="K37" s="62">
        <f>((G36-F36)-(A2_ublank_ave-A1_ublank_ave))-((G35-F35)-(A2_ablank_ave-A1_ablank_ave))</f>
        <v>0</v>
      </c>
      <c r="L37" s="63" t="str">
        <f>IF(OR(ISBLANK(F35),ISBLANK(G35),ISBLANK(F36),ISBLANK(G36),A1_ablank_ave=0,A2_ablank_ave=0,A1_ublank_ave=0,A2_ublank_ave=0),"",Change_absorbance)</f>
        <v/>
      </c>
      <c r="M37" s="64">
        <f>0.14778*K37*I36/H36</f>
        <v>0</v>
      </c>
      <c r="N37" s="63" t="str">
        <f>IF(OR(ISBLANK(F35),ISBLANK(G35),ISBLANK(F36),ISBLANK(G36),A1_ablank_ave=0,A2_ablank_ave=0,A1_ublank_ave=0,A2_ublank_ave=0),"",Concentration_gL)</f>
        <v/>
      </c>
      <c r="O37" s="48"/>
      <c r="P37" s="61"/>
      <c r="Q37" s="64" t="e">
        <f>Concentration_gL*100/P35</f>
        <v>#DIV/0!</v>
      </c>
      <c r="R37" s="65" t="str">
        <f t="shared" si="0"/>
        <v/>
      </c>
      <c r="S37" s="2"/>
    </row>
    <row r="38" spans="2:19" x14ac:dyDescent="0.5">
      <c r="B38" s="2"/>
      <c r="C38" s="88">
        <v>8</v>
      </c>
      <c r="D38" s="27"/>
      <c r="E38" s="39" t="s">
        <v>32</v>
      </c>
      <c r="F38" s="28"/>
      <c r="G38" s="28"/>
      <c r="H38" s="29">
        <v>0.2</v>
      </c>
      <c r="I38" s="27">
        <v>1</v>
      </c>
      <c r="J38" s="48"/>
      <c r="K38" s="49">
        <f>(G38-F38)-(A2_ablank_ave-A1_ablank_ave)</f>
        <v>0</v>
      </c>
      <c r="L38" s="50" t="str">
        <f>IF(OR(ISBLANK(F38),ISBLANK(G38),A1_ablank_ave=0,A2_ablank_ave=0),"",Change_absorbance)</f>
        <v/>
      </c>
      <c r="M38" s="51">
        <f>0.07778*K38*Dilution/Sample_volume</f>
        <v>0</v>
      </c>
      <c r="N38" s="50" t="str">
        <f>IF(OR(ISBLANK(F38),ISBLANK(G38),A1_ablank_ave=0,A2_ablank_ave=0),"",Concentration_gL)</f>
        <v/>
      </c>
      <c r="O38" s="48"/>
      <c r="P38" s="30"/>
      <c r="Q38" s="51" t="e">
        <f>Concentration_gL*100/Sample_con_gL</f>
        <v>#DIV/0!</v>
      </c>
      <c r="R38" s="52" t="str">
        <f t="shared" si="0"/>
        <v/>
      </c>
      <c r="S38" s="2"/>
    </row>
    <row r="39" spans="2:19" x14ac:dyDescent="0.5">
      <c r="B39" s="2"/>
      <c r="C39" s="89"/>
      <c r="D39" s="48"/>
      <c r="E39" s="53" t="s">
        <v>31</v>
      </c>
      <c r="F39" s="34"/>
      <c r="G39" s="34"/>
      <c r="H39" s="35">
        <v>0.2</v>
      </c>
      <c r="I39" s="36">
        <v>1</v>
      </c>
      <c r="J39" s="48"/>
      <c r="K39" s="55"/>
      <c r="L39" s="56"/>
      <c r="M39" s="57"/>
      <c r="N39" s="56"/>
      <c r="O39" s="48"/>
      <c r="P39" s="54"/>
      <c r="Q39" s="57"/>
      <c r="R39" s="58"/>
      <c r="S39" s="2"/>
    </row>
    <row r="40" spans="2:19" x14ac:dyDescent="0.5">
      <c r="B40" s="2"/>
      <c r="C40" s="90"/>
      <c r="D40" s="59"/>
      <c r="E40" s="60" t="s">
        <v>33</v>
      </c>
      <c r="F40" s="61"/>
      <c r="G40" s="61"/>
      <c r="H40" s="61"/>
      <c r="I40" s="61"/>
      <c r="J40" s="48"/>
      <c r="K40" s="62">
        <f>((G39-F39)-(A2_ublank_ave-A1_ublank_ave))-((G38-F38)-(A2_ablank_ave-A1_ablank_ave))</f>
        <v>0</v>
      </c>
      <c r="L40" s="63" t="str">
        <f>IF(OR(ISBLANK(F38),ISBLANK(G38),ISBLANK(F39),ISBLANK(G39),A1_ablank_ave=0,A2_ablank_ave=0,A1_ublank_ave=0,A2_ublank_ave=0),"",Change_absorbance)</f>
        <v/>
      </c>
      <c r="M40" s="64">
        <f>0.14778*K40*I39/H39</f>
        <v>0</v>
      </c>
      <c r="N40" s="63" t="str">
        <f>IF(OR(ISBLANK(F38),ISBLANK(G38),ISBLANK(F39),ISBLANK(G39),A1_ablank_ave=0,A2_ablank_ave=0,A1_ublank_ave=0,A2_ublank_ave=0),"",Concentration_gL)</f>
        <v/>
      </c>
      <c r="O40" s="48"/>
      <c r="P40" s="61"/>
      <c r="Q40" s="64" t="e">
        <f>Concentration_gL*100/P38</f>
        <v>#DIV/0!</v>
      </c>
      <c r="R40" s="65" t="str">
        <f t="shared" si="0"/>
        <v/>
      </c>
      <c r="S40" s="2"/>
    </row>
    <row r="41" spans="2:19" x14ac:dyDescent="0.5">
      <c r="B41" s="2"/>
      <c r="C41" s="88">
        <v>9</v>
      </c>
      <c r="D41" s="27"/>
      <c r="E41" s="39" t="s">
        <v>32</v>
      </c>
      <c r="F41" s="28"/>
      <c r="G41" s="28"/>
      <c r="H41" s="29">
        <v>0.2</v>
      </c>
      <c r="I41" s="27">
        <v>1</v>
      </c>
      <c r="J41" s="48"/>
      <c r="K41" s="49">
        <f>(G41-F41)-(A2_ablank_ave-A1_ablank_ave)</f>
        <v>0</v>
      </c>
      <c r="L41" s="50" t="str">
        <f>IF(OR(ISBLANK(F41),ISBLANK(G41),A1_ablank_ave=0,A2_ablank_ave=0),"",Change_absorbance)</f>
        <v/>
      </c>
      <c r="M41" s="51">
        <f>0.07778*K41*Dilution/Sample_volume</f>
        <v>0</v>
      </c>
      <c r="N41" s="50" t="str">
        <f>IF(OR(ISBLANK(F41),ISBLANK(G41),A1_ablank_ave=0,A2_ablank_ave=0),"",Concentration_gL)</f>
        <v/>
      </c>
      <c r="O41" s="48"/>
      <c r="P41" s="30"/>
      <c r="Q41" s="51" t="e">
        <f>Concentration_gL*100/Sample_con_gL</f>
        <v>#DIV/0!</v>
      </c>
      <c r="R41" s="52" t="str">
        <f t="shared" si="0"/>
        <v/>
      </c>
      <c r="S41" s="2"/>
    </row>
    <row r="42" spans="2:19" x14ac:dyDescent="0.5">
      <c r="B42" s="2"/>
      <c r="C42" s="89"/>
      <c r="D42" s="48"/>
      <c r="E42" s="53" t="s">
        <v>31</v>
      </c>
      <c r="F42" s="34"/>
      <c r="G42" s="34"/>
      <c r="H42" s="35">
        <v>0.2</v>
      </c>
      <c r="I42" s="36">
        <v>1</v>
      </c>
      <c r="J42" s="48"/>
      <c r="K42" s="55"/>
      <c r="L42" s="56"/>
      <c r="M42" s="57"/>
      <c r="N42" s="56"/>
      <c r="O42" s="48"/>
      <c r="P42" s="54"/>
      <c r="Q42" s="57"/>
      <c r="R42" s="58"/>
      <c r="S42" s="2"/>
    </row>
    <row r="43" spans="2:19" x14ac:dyDescent="0.5">
      <c r="B43" s="2"/>
      <c r="C43" s="90"/>
      <c r="D43" s="59"/>
      <c r="E43" s="60" t="s">
        <v>33</v>
      </c>
      <c r="F43" s="61"/>
      <c r="G43" s="61"/>
      <c r="H43" s="61"/>
      <c r="I43" s="61"/>
      <c r="J43" s="48"/>
      <c r="K43" s="62">
        <f>((G42-F42)-(A2_ublank_ave-A1_ublank_ave))-((G41-F41)-(A2_ablank_ave-A1_ablank_ave))</f>
        <v>0</v>
      </c>
      <c r="L43" s="63" t="str">
        <f>IF(OR(ISBLANK(F41),ISBLANK(G41),ISBLANK(F42),ISBLANK(G42),A1_ablank_ave=0,A2_ablank_ave=0,A1_ublank_ave=0,A2_ublank_ave=0),"",Change_absorbance)</f>
        <v/>
      </c>
      <c r="M43" s="64">
        <f>0.14778*K43*I42/H42</f>
        <v>0</v>
      </c>
      <c r="N43" s="63" t="str">
        <f>IF(OR(ISBLANK(F41),ISBLANK(G41),ISBLANK(F42),ISBLANK(G42),A1_ablank_ave=0,A2_ablank_ave=0,A1_ublank_ave=0,A2_ublank_ave=0),"",Concentration_gL)</f>
        <v/>
      </c>
      <c r="O43" s="48"/>
      <c r="P43" s="61"/>
      <c r="Q43" s="64" t="e">
        <f>Concentration_gL*100/P41</f>
        <v>#DIV/0!</v>
      </c>
      <c r="R43" s="65" t="str">
        <f t="shared" si="0"/>
        <v/>
      </c>
      <c r="S43" s="2"/>
    </row>
    <row r="44" spans="2:19" x14ac:dyDescent="0.5">
      <c r="B44" s="2"/>
      <c r="C44" s="88">
        <v>10</v>
      </c>
      <c r="D44" s="27"/>
      <c r="E44" s="39" t="s">
        <v>32</v>
      </c>
      <c r="F44" s="28"/>
      <c r="G44" s="28"/>
      <c r="H44" s="29">
        <v>0.2</v>
      </c>
      <c r="I44" s="27">
        <v>1</v>
      </c>
      <c r="J44" s="48"/>
      <c r="K44" s="49">
        <f>(G44-F44)-(A2_ablank_ave-A1_ablank_ave)</f>
        <v>0</v>
      </c>
      <c r="L44" s="50" t="str">
        <f>IF(OR(ISBLANK(F44),ISBLANK(G44),A1_ablank_ave=0,A2_ablank_ave=0),"",Change_absorbance)</f>
        <v/>
      </c>
      <c r="M44" s="51">
        <f>0.07778*K44*Dilution/Sample_volume</f>
        <v>0</v>
      </c>
      <c r="N44" s="50" t="str">
        <f>IF(OR(ISBLANK(F44),ISBLANK(G44),A1_ablank_ave=0,A2_ablank_ave=0),"",Concentration_gL)</f>
        <v/>
      </c>
      <c r="O44" s="48"/>
      <c r="P44" s="30"/>
      <c r="Q44" s="51" t="e">
        <f>Concentration_gL*100/Sample_con_gL</f>
        <v>#DIV/0!</v>
      </c>
      <c r="R44" s="52" t="str">
        <f>IF(ISERROR(Concentration_gg),"",Concentration_gg)</f>
        <v/>
      </c>
      <c r="S44" s="2"/>
    </row>
    <row r="45" spans="2:19" x14ac:dyDescent="0.5">
      <c r="B45" s="2"/>
      <c r="C45" s="89"/>
      <c r="D45" s="48"/>
      <c r="E45" s="53" t="s">
        <v>31</v>
      </c>
      <c r="F45" s="34"/>
      <c r="G45" s="34"/>
      <c r="H45" s="35">
        <v>0.2</v>
      </c>
      <c r="I45" s="36">
        <v>1</v>
      </c>
      <c r="J45" s="48"/>
      <c r="K45" s="55"/>
      <c r="L45" s="56"/>
      <c r="M45" s="57"/>
      <c r="N45" s="56"/>
      <c r="O45" s="48"/>
      <c r="P45" s="54"/>
      <c r="Q45" s="57"/>
      <c r="R45" s="58"/>
      <c r="S45" s="2"/>
    </row>
    <row r="46" spans="2:19" x14ac:dyDescent="0.5">
      <c r="B46" s="2"/>
      <c r="C46" s="90"/>
      <c r="D46" s="59"/>
      <c r="E46" s="60" t="s">
        <v>33</v>
      </c>
      <c r="F46" s="61"/>
      <c r="G46" s="61"/>
      <c r="H46" s="61"/>
      <c r="I46" s="61"/>
      <c r="J46" s="48"/>
      <c r="K46" s="62">
        <f>((G45-F45)-(A2_ublank_ave-A1_ublank_ave))-((G44-F44)-(A2_ablank_ave-A1_ablank_ave))</f>
        <v>0</v>
      </c>
      <c r="L46" s="63" t="str">
        <f>IF(OR(ISBLANK(F44),ISBLANK(G44),ISBLANK(F45),ISBLANK(G45),A1_ablank_ave=0,A2_ablank_ave=0,A1_ublank_ave=0,A2_ublank_ave=0),"",Change_absorbance)</f>
        <v/>
      </c>
      <c r="M46" s="64">
        <f>0.14778*K46*I45/H45</f>
        <v>0</v>
      </c>
      <c r="N46" s="63" t="str">
        <f>IF(OR(ISBLANK(F44),ISBLANK(G44),ISBLANK(F45),ISBLANK(G45),A1_ablank_ave=0,A2_ablank_ave=0,A1_ublank_ave=0,A2_ublank_ave=0),"",Concentration_gL)</f>
        <v/>
      </c>
      <c r="O46" s="48"/>
      <c r="P46" s="61"/>
      <c r="Q46" s="64" t="e">
        <f>Concentration_gL*100/P44</f>
        <v>#DIV/0!</v>
      </c>
      <c r="R46" s="65" t="str">
        <f t="shared" si="0"/>
        <v/>
      </c>
      <c r="S46" s="2"/>
    </row>
    <row r="47" spans="2:19" x14ac:dyDescent="0.5">
      <c r="B47" s="2"/>
      <c r="C47" s="88">
        <v>11</v>
      </c>
      <c r="D47" s="27"/>
      <c r="E47" s="39" t="s">
        <v>32</v>
      </c>
      <c r="F47" s="28"/>
      <c r="G47" s="28"/>
      <c r="H47" s="29">
        <v>0.2</v>
      </c>
      <c r="I47" s="27">
        <v>1</v>
      </c>
      <c r="J47" s="48"/>
      <c r="K47" s="49">
        <f>(G47-F47)-(A2_ablank_ave-A1_ablank_ave)</f>
        <v>0</v>
      </c>
      <c r="L47" s="50" t="str">
        <f>IF(OR(ISBLANK(F47),ISBLANK(G47),A1_ablank_ave=0,A2_ablank_ave=0),"",Change_absorbance)</f>
        <v/>
      </c>
      <c r="M47" s="51">
        <f>0.07778*K47*Dilution/Sample_volume</f>
        <v>0</v>
      </c>
      <c r="N47" s="50" t="str">
        <f>IF(OR(ISBLANK(F47),ISBLANK(G47),A1_ablank_ave=0,A2_ablank_ave=0),"",Concentration_gL)</f>
        <v/>
      </c>
      <c r="O47" s="48"/>
      <c r="P47" s="30"/>
      <c r="Q47" s="51" t="e">
        <f>Concentration_gL*100/Sample_con_gL</f>
        <v>#DIV/0!</v>
      </c>
      <c r="R47" s="52" t="str">
        <f t="shared" si="0"/>
        <v/>
      </c>
      <c r="S47" s="2"/>
    </row>
    <row r="48" spans="2:19" x14ac:dyDescent="0.5">
      <c r="B48" s="2"/>
      <c r="C48" s="89"/>
      <c r="D48" s="48"/>
      <c r="E48" s="53" t="s">
        <v>31</v>
      </c>
      <c r="F48" s="34"/>
      <c r="G48" s="34"/>
      <c r="H48" s="35">
        <v>0.2</v>
      </c>
      <c r="I48" s="36">
        <v>1</v>
      </c>
      <c r="J48" s="48"/>
      <c r="K48" s="55"/>
      <c r="L48" s="56"/>
      <c r="M48" s="57"/>
      <c r="N48" s="56"/>
      <c r="O48" s="48"/>
      <c r="P48" s="54"/>
      <c r="Q48" s="57"/>
      <c r="R48" s="58"/>
      <c r="S48" s="2"/>
    </row>
    <row r="49" spans="2:19" x14ac:dyDescent="0.5">
      <c r="B49" s="2"/>
      <c r="C49" s="90"/>
      <c r="D49" s="59"/>
      <c r="E49" s="60" t="s">
        <v>33</v>
      </c>
      <c r="F49" s="61"/>
      <c r="G49" s="61"/>
      <c r="H49" s="61"/>
      <c r="I49" s="61"/>
      <c r="J49" s="48"/>
      <c r="K49" s="62">
        <f>((G48-F48)-(A2_ublank_ave-A1_ublank_ave))-((G47-F47)-(A2_ablank_ave-A1_ablank_ave))</f>
        <v>0</v>
      </c>
      <c r="L49" s="63" t="str">
        <f>IF(OR(ISBLANK(F47),ISBLANK(G47),ISBLANK(F48),ISBLANK(G48),A1_ablank_ave=0,A2_ablank_ave=0,A1_ublank_ave=0,A2_ublank_ave=0),"",Change_absorbance)</f>
        <v/>
      </c>
      <c r="M49" s="64">
        <f>0.14778*K49*I48/H48</f>
        <v>0</v>
      </c>
      <c r="N49" s="63" t="str">
        <f>IF(OR(ISBLANK(F47),ISBLANK(G47),ISBLANK(F48),ISBLANK(G48),A1_ablank_ave=0,A2_ablank_ave=0,A1_ublank_ave=0,A2_ublank_ave=0),"",Concentration_gL)</f>
        <v/>
      </c>
      <c r="O49" s="48"/>
      <c r="P49" s="61"/>
      <c r="Q49" s="64" t="e">
        <f>Concentration_gL*100/P47</f>
        <v>#DIV/0!</v>
      </c>
      <c r="R49" s="65" t="str">
        <f t="shared" si="0"/>
        <v/>
      </c>
      <c r="S49" s="2"/>
    </row>
    <row r="50" spans="2:19" x14ac:dyDescent="0.5">
      <c r="B50" s="2"/>
      <c r="C50" s="88">
        <v>12</v>
      </c>
      <c r="D50" s="27"/>
      <c r="E50" s="39" t="s">
        <v>32</v>
      </c>
      <c r="F50" s="28"/>
      <c r="G50" s="28"/>
      <c r="H50" s="29">
        <v>0.2</v>
      </c>
      <c r="I50" s="27">
        <v>1</v>
      </c>
      <c r="J50" s="48"/>
      <c r="K50" s="49">
        <f>(G50-F50)-(A2_ablank_ave-A1_ablank_ave)</f>
        <v>0</v>
      </c>
      <c r="L50" s="50" t="str">
        <f>IF(OR(ISBLANK(F50),ISBLANK(G50),A1_ablank_ave=0,A2_ablank_ave=0),"",Change_absorbance)</f>
        <v/>
      </c>
      <c r="M50" s="51">
        <f>0.07778*K50*Dilution/Sample_volume</f>
        <v>0</v>
      </c>
      <c r="N50" s="50" t="str">
        <f>IF(OR(ISBLANK(F50),ISBLANK(G50),A1_ablank_ave=0,A2_ablank_ave=0),"",Concentration_gL)</f>
        <v/>
      </c>
      <c r="O50" s="48"/>
      <c r="P50" s="30"/>
      <c r="Q50" s="51" t="e">
        <f>Concentration_gL*100/Sample_con_gL</f>
        <v>#DIV/0!</v>
      </c>
      <c r="R50" s="52" t="str">
        <f t="shared" si="0"/>
        <v/>
      </c>
      <c r="S50" s="2"/>
    </row>
    <row r="51" spans="2:19" x14ac:dyDescent="0.5">
      <c r="B51" s="2"/>
      <c r="C51" s="89"/>
      <c r="D51" s="48"/>
      <c r="E51" s="53" t="s">
        <v>31</v>
      </c>
      <c r="F51" s="34"/>
      <c r="G51" s="34"/>
      <c r="H51" s="35">
        <v>0.2</v>
      </c>
      <c r="I51" s="36">
        <v>1</v>
      </c>
      <c r="J51" s="48"/>
      <c r="K51" s="55"/>
      <c r="L51" s="56"/>
      <c r="M51" s="57"/>
      <c r="N51" s="56"/>
      <c r="O51" s="48"/>
      <c r="P51" s="54"/>
      <c r="Q51" s="57"/>
      <c r="R51" s="58"/>
      <c r="S51" s="2"/>
    </row>
    <row r="52" spans="2:19" x14ac:dyDescent="0.5">
      <c r="B52" s="2"/>
      <c r="C52" s="90"/>
      <c r="D52" s="59"/>
      <c r="E52" s="60" t="s">
        <v>33</v>
      </c>
      <c r="F52" s="61"/>
      <c r="G52" s="61"/>
      <c r="H52" s="61"/>
      <c r="I52" s="61"/>
      <c r="J52" s="48"/>
      <c r="K52" s="62">
        <f>((G51-F51)-(A2_ublank_ave-A1_ublank_ave))-((G50-F50)-(A2_ablank_ave-A1_ablank_ave))</f>
        <v>0</v>
      </c>
      <c r="L52" s="63" t="str">
        <f>IF(OR(ISBLANK(F50),ISBLANK(G50),ISBLANK(F51),ISBLANK(G51),A1_ablank_ave=0,A2_ablank_ave=0,A1_ublank_ave=0,A2_ublank_ave=0),"",Change_absorbance)</f>
        <v/>
      </c>
      <c r="M52" s="64">
        <f>0.14778*K52*I51/H51</f>
        <v>0</v>
      </c>
      <c r="N52" s="63" t="str">
        <f>IF(OR(ISBLANK(F50),ISBLANK(G50),ISBLANK(F51),ISBLANK(G51),A1_ablank_ave=0,A2_ablank_ave=0,A1_ublank_ave=0,A2_ublank_ave=0),"",Concentration_gL)</f>
        <v/>
      </c>
      <c r="O52" s="48"/>
      <c r="P52" s="61"/>
      <c r="Q52" s="64" t="e">
        <f>Concentration_gL*100/P50</f>
        <v>#DIV/0!</v>
      </c>
      <c r="R52" s="65" t="str">
        <f t="shared" si="0"/>
        <v/>
      </c>
      <c r="S52" s="2"/>
    </row>
    <row r="53" spans="2:19" x14ac:dyDescent="0.5">
      <c r="B53" s="2"/>
      <c r="C53" s="88">
        <v>13</v>
      </c>
      <c r="D53" s="27"/>
      <c r="E53" s="39" t="s">
        <v>32</v>
      </c>
      <c r="F53" s="28"/>
      <c r="G53" s="28"/>
      <c r="H53" s="29">
        <v>0.2</v>
      </c>
      <c r="I53" s="27">
        <v>1</v>
      </c>
      <c r="J53" s="48"/>
      <c r="K53" s="49">
        <f>(G53-F53)-(A2_ablank_ave-A1_ablank_ave)</f>
        <v>0</v>
      </c>
      <c r="L53" s="50" t="str">
        <f>IF(OR(ISBLANK(F53),ISBLANK(G53),A1_ablank_ave=0,A2_ablank_ave=0),"",Change_absorbance)</f>
        <v/>
      </c>
      <c r="M53" s="51">
        <f>0.07778*K53*Dilution/Sample_volume</f>
        <v>0</v>
      </c>
      <c r="N53" s="50" t="str">
        <f>IF(OR(ISBLANK(F53),ISBLANK(G53),A1_ablank_ave=0,A2_ablank_ave=0),"",Concentration_gL)</f>
        <v/>
      </c>
      <c r="O53" s="48"/>
      <c r="P53" s="30"/>
      <c r="Q53" s="51" t="e">
        <f>Concentration_gL*100/Sample_con_gL</f>
        <v>#DIV/0!</v>
      </c>
      <c r="R53" s="52" t="str">
        <f t="shared" si="0"/>
        <v/>
      </c>
      <c r="S53" s="2"/>
    </row>
    <row r="54" spans="2:19" x14ac:dyDescent="0.5">
      <c r="B54" s="2"/>
      <c r="C54" s="89"/>
      <c r="D54" s="48"/>
      <c r="E54" s="53" t="s">
        <v>31</v>
      </c>
      <c r="F54" s="34"/>
      <c r="G54" s="34"/>
      <c r="H54" s="35">
        <v>0.2</v>
      </c>
      <c r="I54" s="36">
        <v>1</v>
      </c>
      <c r="J54" s="48"/>
      <c r="K54" s="55"/>
      <c r="L54" s="56"/>
      <c r="M54" s="57"/>
      <c r="N54" s="56"/>
      <c r="O54" s="48"/>
      <c r="P54" s="54"/>
      <c r="Q54" s="57"/>
      <c r="R54" s="58"/>
      <c r="S54" s="2"/>
    </row>
    <row r="55" spans="2:19" x14ac:dyDescent="0.5">
      <c r="B55" s="2"/>
      <c r="C55" s="90"/>
      <c r="D55" s="59"/>
      <c r="E55" s="60" t="s">
        <v>33</v>
      </c>
      <c r="F55" s="61"/>
      <c r="G55" s="61"/>
      <c r="H55" s="61"/>
      <c r="I55" s="61"/>
      <c r="J55" s="48"/>
      <c r="K55" s="62">
        <f>((G54-F54)-(A2_ublank_ave-A1_ublank_ave))-((G53-F53)-(A2_ablank_ave-A1_ablank_ave))</f>
        <v>0</v>
      </c>
      <c r="L55" s="63" t="str">
        <f>IF(OR(ISBLANK(F53),ISBLANK(G53),ISBLANK(F54),ISBLANK(G54),A1_ablank_ave=0,A2_ablank_ave=0,A1_ublank_ave=0,A2_ublank_ave=0),"",Change_absorbance)</f>
        <v/>
      </c>
      <c r="M55" s="64">
        <f>0.14778*K55*I54/H54</f>
        <v>0</v>
      </c>
      <c r="N55" s="63" t="str">
        <f>IF(OR(ISBLANK(F53),ISBLANK(G53),ISBLANK(F54),ISBLANK(G54),A1_ablank_ave=0,A2_ablank_ave=0,A1_ublank_ave=0,A2_ublank_ave=0),"",Concentration_gL)</f>
        <v/>
      </c>
      <c r="O55" s="48"/>
      <c r="P55" s="61"/>
      <c r="Q55" s="64" t="e">
        <f>Concentration_gL*100/P53</f>
        <v>#DIV/0!</v>
      </c>
      <c r="R55" s="65" t="str">
        <f t="shared" si="0"/>
        <v/>
      </c>
      <c r="S55" s="2"/>
    </row>
    <row r="56" spans="2:19" x14ac:dyDescent="0.5">
      <c r="B56" s="2"/>
      <c r="C56" s="88">
        <v>14</v>
      </c>
      <c r="D56" s="27"/>
      <c r="E56" s="39" t="s">
        <v>32</v>
      </c>
      <c r="F56" s="28"/>
      <c r="G56" s="28"/>
      <c r="H56" s="29">
        <v>0.2</v>
      </c>
      <c r="I56" s="27">
        <v>1</v>
      </c>
      <c r="J56" s="48"/>
      <c r="K56" s="49">
        <f>(G56-F56)-(A2_ablank_ave-A1_ablank_ave)</f>
        <v>0</v>
      </c>
      <c r="L56" s="50" t="str">
        <f>IF(OR(ISBLANK(F56),ISBLANK(G56),A1_ablank_ave=0,A2_ablank_ave=0),"",Change_absorbance)</f>
        <v/>
      </c>
      <c r="M56" s="51">
        <f>0.07778*K56*Dilution/Sample_volume</f>
        <v>0</v>
      </c>
      <c r="N56" s="50" t="str">
        <f>IF(OR(ISBLANK(F56),ISBLANK(G56),A1_ablank_ave=0,A2_ablank_ave=0),"",Concentration_gL)</f>
        <v/>
      </c>
      <c r="O56" s="48"/>
      <c r="P56" s="30"/>
      <c r="Q56" s="51" t="e">
        <f>Concentration_gL*100/Sample_con_gL</f>
        <v>#DIV/0!</v>
      </c>
      <c r="R56" s="52" t="str">
        <f>IF(ISERROR(Concentration_gg),"",Concentration_gg)</f>
        <v/>
      </c>
      <c r="S56" s="2"/>
    </row>
    <row r="57" spans="2:19" x14ac:dyDescent="0.5">
      <c r="B57" s="2"/>
      <c r="C57" s="89"/>
      <c r="D57" s="48"/>
      <c r="E57" s="53" t="s">
        <v>31</v>
      </c>
      <c r="F57" s="34"/>
      <c r="G57" s="34"/>
      <c r="H57" s="35">
        <v>0.2</v>
      </c>
      <c r="I57" s="36">
        <v>1</v>
      </c>
      <c r="J57" s="48"/>
      <c r="K57" s="55"/>
      <c r="L57" s="56"/>
      <c r="M57" s="57"/>
      <c r="N57" s="56"/>
      <c r="O57" s="48"/>
      <c r="P57" s="54"/>
      <c r="Q57" s="57"/>
      <c r="R57" s="58"/>
      <c r="S57" s="2"/>
    </row>
    <row r="58" spans="2:19" x14ac:dyDescent="0.5">
      <c r="B58" s="2"/>
      <c r="C58" s="90"/>
      <c r="D58" s="59"/>
      <c r="E58" s="60" t="s">
        <v>33</v>
      </c>
      <c r="F58" s="61"/>
      <c r="G58" s="61"/>
      <c r="H58" s="61"/>
      <c r="I58" s="61"/>
      <c r="J58" s="48"/>
      <c r="K58" s="62">
        <f>((G57-F57)-(A2_ublank_ave-A1_ublank_ave))-((G56-F56)-(A2_ablank_ave-A1_ablank_ave))</f>
        <v>0</v>
      </c>
      <c r="L58" s="63" t="str">
        <f>IF(OR(ISBLANK(F56),ISBLANK(G56),ISBLANK(F57),ISBLANK(G57),A1_ablank_ave=0,A2_ablank_ave=0,A1_ublank_ave=0,A2_ublank_ave=0),"",Change_absorbance)</f>
        <v/>
      </c>
      <c r="M58" s="64">
        <f>0.14778*K58*I57/H57</f>
        <v>0</v>
      </c>
      <c r="N58" s="63" t="str">
        <f>IF(OR(ISBLANK(F56),ISBLANK(G56),ISBLANK(F57),ISBLANK(G57),A1_ablank_ave=0,A2_ablank_ave=0,A1_ublank_ave=0,A2_ublank_ave=0),"",Concentration_gL)</f>
        <v/>
      </c>
      <c r="O58" s="48"/>
      <c r="P58" s="61"/>
      <c r="Q58" s="64" t="e">
        <f>Concentration_gL*100/P56</f>
        <v>#DIV/0!</v>
      </c>
      <c r="R58" s="65" t="str">
        <f t="shared" si="0"/>
        <v/>
      </c>
      <c r="S58" s="2"/>
    </row>
    <row r="59" spans="2:19" x14ac:dyDescent="0.5">
      <c r="B59" s="2"/>
      <c r="C59" s="88">
        <v>15</v>
      </c>
      <c r="D59" s="27"/>
      <c r="E59" s="39" t="s">
        <v>32</v>
      </c>
      <c r="F59" s="28"/>
      <c r="G59" s="28"/>
      <c r="H59" s="29">
        <v>0.2</v>
      </c>
      <c r="I59" s="27">
        <v>1</v>
      </c>
      <c r="J59" s="48"/>
      <c r="K59" s="49">
        <f>(G59-F59)-(A2_ablank_ave-A1_ablank_ave)</f>
        <v>0</v>
      </c>
      <c r="L59" s="50" t="str">
        <f>IF(OR(ISBLANK(F59),ISBLANK(G59),A1_ablank_ave=0,A2_ablank_ave=0),"",Change_absorbance)</f>
        <v/>
      </c>
      <c r="M59" s="51">
        <f>0.07778*K59*Dilution/Sample_volume</f>
        <v>0</v>
      </c>
      <c r="N59" s="50" t="str">
        <f>IF(OR(ISBLANK(F59),ISBLANK(G59),A1_ablank_ave=0,A2_ablank_ave=0),"",Concentration_gL)</f>
        <v/>
      </c>
      <c r="O59" s="48"/>
      <c r="P59" s="30"/>
      <c r="Q59" s="51" t="e">
        <f>Concentration_gL*100/Sample_con_gL</f>
        <v>#DIV/0!</v>
      </c>
      <c r="R59" s="52" t="str">
        <f t="shared" si="0"/>
        <v/>
      </c>
      <c r="S59" s="2"/>
    </row>
    <row r="60" spans="2:19" x14ac:dyDescent="0.5">
      <c r="B60" s="2"/>
      <c r="C60" s="89"/>
      <c r="D60" s="48"/>
      <c r="E60" s="53" t="s">
        <v>31</v>
      </c>
      <c r="F60" s="34"/>
      <c r="G60" s="34"/>
      <c r="H60" s="35">
        <v>0.2</v>
      </c>
      <c r="I60" s="36">
        <v>1</v>
      </c>
      <c r="J60" s="48"/>
      <c r="K60" s="55"/>
      <c r="L60" s="56"/>
      <c r="M60" s="57"/>
      <c r="N60" s="56"/>
      <c r="O60" s="48"/>
      <c r="P60" s="54"/>
      <c r="Q60" s="57"/>
      <c r="R60" s="58"/>
      <c r="S60" s="2"/>
    </row>
    <row r="61" spans="2:19" x14ac:dyDescent="0.5">
      <c r="B61" s="2"/>
      <c r="C61" s="90"/>
      <c r="D61" s="59"/>
      <c r="E61" s="60" t="s">
        <v>33</v>
      </c>
      <c r="F61" s="61"/>
      <c r="G61" s="61"/>
      <c r="H61" s="61"/>
      <c r="I61" s="61"/>
      <c r="J61" s="48"/>
      <c r="K61" s="62">
        <f>((G60-F60)-(A2_ublank_ave-A1_ublank_ave))-((G59-F59)-(A2_ablank_ave-A1_ablank_ave))</f>
        <v>0</v>
      </c>
      <c r="L61" s="63" t="str">
        <f>IF(OR(ISBLANK(F59),ISBLANK(G59),ISBLANK(F60),ISBLANK(G60),A1_ablank_ave=0,A2_ablank_ave=0,A1_ublank_ave=0,A2_ublank_ave=0),"",Change_absorbance)</f>
        <v/>
      </c>
      <c r="M61" s="64">
        <f>0.14778*K61*I60/H60</f>
        <v>0</v>
      </c>
      <c r="N61" s="63" t="str">
        <f>IF(OR(ISBLANK(F59),ISBLANK(G59),ISBLANK(F60),ISBLANK(G60),A1_ablank_ave=0,A2_ablank_ave=0,A1_ublank_ave=0,A2_ublank_ave=0),"",Concentration_gL)</f>
        <v/>
      </c>
      <c r="O61" s="48"/>
      <c r="P61" s="61"/>
      <c r="Q61" s="64" t="e">
        <f>Concentration_gL*100/P59</f>
        <v>#DIV/0!</v>
      </c>
      <c r="R61" s="65" t="str">
        <f t="shared" si="0"/>
        <v/>
      </c>
      <c r="S61" s="2"/>
    </row>
    <row r="62" spans="2:19" x14ac:dyDescent="0.5">
      <c r="B62" s="2"/>
      <c r="C62" s="88">
        <v>16</v>
      </c>
      <c r="D62" s="27"/>
      <c r="E62" s="39" t="s">
        <v>32</v>
      </c>
      <c r="F62" s="28"/>
      <c r="G62" s="28"/>
      <c r="H62" s="29">
        <v>0.2</v>
      </c>
      <c r="I62" s="27">
        <v>1</v>
      </c>
      <c r="J62" s="48"/>
      <c r="K62" s="49">
        <f>(G62-F62)-(A2_ablank_ave-A1_ablank_ave)</f>
        <v>0</v>
      </c>
      <c r="L62" s="50" t="str">
        <f>IF(OR(ISBLANK(F62),ISBLANK(G62),A1_ablank_ave=0,A2_ablank_ave=0),"",Change_absorbance)</f>
        <v/>
      </c>
      <c r="M62" s="51">
        <f>0.07778*K62*Dilution/Sample_volume</f>
        <v>0</v>
      </c>
      <c r="N62" s="50" t="str">
        <f>IF(OR(ISBLANK(F62),ISBLANK(G62),A1_ablank_ave=0,A2_ablank_ave=0),"",Concentration_gL)</f>
        <v/>
      </c>
      <c r="O62" s="48"/>
      <c r="P62" s="30"/>
      <c r="Q62" s="51" t="e">
        <f>Concentration_gL*100/Sample_con_gL</f>
        <v>#DIV/0!</v>
      </c>
      <c r="R62" s="52" t="str">
        <f t="shared" si="0"/>
        <v/>
      </c>
      <c r="S62" s="2"/>
    </row>
    <row r="63" spans="2:19" x14ac:dyDescent="0.5">
      <c r="B63" s="2"/>
      <c r="C63" s="89"/>
      <c r="D63" s="48"/>
      <c r="E63" s="53" t="s">
        <v>31</v>
      </c>
      <c r="F63" s="34"/>
      <c r="G63" s="34"/>
      <c r="H63" s="35">
        <v>0.2</v>
      </c>
      <c r="I63" s="36">
        <v>1</v>
      </c>
      <c r="J63" s="48"/>
      <c r="K63" s="55"/>
      <c r="L63" s="56"/>
      <c r="M63" s="57"/>
      <c r="N63" s="56"/>
      <c r="O63" s="48"/>
      <c r="P63" s="54"/>
      <c r="Q63" s="57"/>
      <c r="R63" s="58"/>
      <c r="S63" s="2"/>
    </row>
    <row r="64" spans="2:19" x14ac:dyDescent="0.5">
      <c r="B64" s="2"/>
      <c r="C64" s="90"/>
      <c r="D64" s="59"/>
      <c r="E64" s="60" t="s">
        <v>33</v>
      </c>
      <c r="F64" s="61"/>
      <c r="G64" s="61"/>
      <c r="H64" s="61"/>
      <c r="I64" s="61"/>
      <c r="J64" s="48"/>
      <c r="K64" s="62">
        <f>((G63-F63)-(A2_ublank_ave-A1_ublank_ave))-((G62-F62)-(A2_ablank_ave-A1_ablank_ave))</f>
        <v>0</v>
      </c>
      <c r="L64" s="63" t="str">
        <f>IF(OR(ISBLANK(F62),ISBLANK(G62),ISBLANK(F63),ISBLANK(G63),A1_ablank_ave=0,A2_ablank_ave=0,A1_ublank_ave=0,A2_ublank_ave=0),"",Change_absorbance)</f>
        <v/>
      </c>
      <c r="M64" s="64">
        <f>0.14778*K64*I63/H63</f>
        <v>0</v>
      </c>
      <c r="N64" s="63" t="str">
        <f>IF(OR(ISBLANK(F62),ISBLANK(G62),ISBLANK(F63),ISBLANK(G63),A1_ablank_ave=0,A2_ablank_ave=0,A1_ublank_ave=0,A2_ublank_ave=0),"",Concentration_gL)</f>
        <v/>
      </c>
      <c r="O64" s="48"/>
      <c r="P64" s="61"/>
      <c r="Q64" s="64" t="e">
        <f>Concentration_gL*100/P62</f>
        <v>#DIV/0!</v>
      </c>
      <c r="R64" s="65" t="str">
        <f t="shared" si="0"/>
        <v/>
      </c>
      <c r="S64" s="2"/>
    </row>
    <row r="65" spans="2:19" x14ac:dyDescent="0.5">
      <c r="B65" s="2"/>
      <c r="C65" s="88">
        <v>17</v>
      </c>
      <c r="D65" s="27"/>
      <c r="E65" s="39" t="s">
        <v>32</v>
      </c>
      <c r="F65" s="28"/>
      <c r="G65" s="28"/>
      <c r="H65" s="29">
        <v>0.2</v>
      </c>
      <c r="I65" s="27">
        <v>1</v>
      </c>
      <c r="J65" s="48"/>
      <c r="K65" s="49">
        <f>(G65-F65)-(A2_ablank_ave-A1_ablank_ave)</f>
        <v>0</v>
      </c>
      <c r="L65" s="50" t="str">
        <f>IF(OR(ISBLANK(F65),ISBLANK(G65),A1_ablank_ave=0,A2_ablank_ave=0),"",Change_absorbance)</f>
        <v/>
      </c>
      <c r="M65" s="51">
        <f>0.07778*K65*Dilution/Sample_volume</f>
        <v>0</v>
      </c>
      <c r="N65" s="50" t="str">
        <f>IF(OR(ISBLANK(F65),ISBLANK(G65),A1_ablank_ave=0,A2_ablank_ave=0),"",Concentration_gL)</f>
        <v/>
      </c>
      <c r="O65" s="48"/>
      <c r="P65" s="30"/>
      <c r="Q65" s="51" t="e">
        <f>Concentration_gL*100/Sample_con_gL</f>
        <v>#DIV/0!</v>
      </c>
      <c r="R65" s="52" t="str">
        <f t="shared" si="0"/>
        <v/>
      </c>
      <c r="S65" s="2"/>
    </row>
    <row r="66" spans="2:19" x14ac:dyDescent="0.5">
      <c r="B66" s="2"/>
      <c r="C66" s="89"/>
      <c r="D66" s="48"/>
      <c r="E66" s="53" t="s">
        <v>31</v>
      </c>
      <c r="F66" s="34"/>
      <c r="G66" s="34"/>
      <c r="H66" s="35">
        <v>0.2</v>
      </c>
      <c r="I66" s="36">
        <v>1</v>
      </c>
      <c r="J66" s="48"/>
      <c r="K66" s="55"/>
      <c r="L66" s="56"/>
      <c r="M66" s="57"/>
      <c r="N66" s="56"/>
      <c r="O66" s="48"/>
      <c r="P66" s="54"/>
      <c r="Q66" s="57"/>
      <c r="R66" s="58"/>
      <c r="S66" s="2"/>
    </row>
    <row r="67" spans="2:19" x14ac:dyDescent="0.5">
      <c r="B67" s="2"/>
      <c r="C67" s="90"/>
      <c r="D67" s="59"/>
      <c r="E67" s="60" t="s">
        <v>33</v>
      </c>
      <c r="F67" s="61"/>
      <c r="G67" s="61"/>
      <c r="H67" s="61"/>
      <c r="I67" s="61"/>
      <c r="J67" s="48"/>
      <c r="K67" s="62">
        <f>((G66-F66)-(A2_ublank_ave-A1_ublank_ave))-((G65-F65)-(A2_ablank_ave-A1_ablank_ave))</f>
        <v>0</v>
      </c>
      <c r="L67" s="63" t="str">
        <f>IF(OR(ISBLANK(F65),ISBLANK(G65),ISBLANK(F66),ISBLANK(G66),A1_ablank_ave=0,A2_ablank_ave=0,A1_ublank_ave=0,A2_ublank_ave=0),"",Change_absorbance)</f>
        <v/>
      </c>
      <c r="M67" s="64">
        <f>0.14778*K67*I66/H66</f>
        <v>0</v>
      </c>
      <c r="N67" s="63" t="str">
        <f>IF(OR(ISBLANK(F65),ISBLANK(G65),ISBLANK(F66),ISBLANK(G66),A1_ablank_ave=0,A2_ablank_ave=0,A1_ublank_ave=0,A2_ublank_ave=0),"",Concentration_gL)</f>
        <v/>
      </c>
      <c r="O67" s="48"/>
      <c r="P67" s="61"/>
      <c r="Q67" s="64" t="e">
        <f>Concentration_gL*100/P65</f>
        <v>#DIV/0!</v>
      </c>
      <c r="R67" s="65" t="str">
        <f t="shared" si="0"/>
        <v/>
      </c>
      <c r="S67" s="2"/>
    </row>
    <row r="68" spans="2:19" x14ac:dyDescent="0.5">
      <c r="B68" s="2"/>
      <c r="C68" s="88">
        <v>18</v>
      </c>
      <c r="D68" s="27"/>
      <c r="E68" s="39" t="s">
        <v>32</v>
      </c>
      <c r="F68" s="28"/>
      <c r="G68" s="28"/>
      <c r="H68" s="29">
        <v>0.2</v>
      </c>
      <c r="I68" s="27">
        <v>1</v>
      </c>
      <c r="J68" s="48"/>
      <c r="K68" s="49">
        <f>(G68-F68)-(A2_ablank_ave-A1_ablank_ave)</f>
        <v>0</v>
      </c>
      <c r="L68" s="50" t="str">
        <f>IF(OR(ISBLANK(F68),ISBLANK(G68),A1_ablank_ave=0,A2_ablank_ave=0),"",Change_absorbance)</f>
        <v/>
      </c>
      <c r="M68" s="51">
        <f>0.07778*K68*Dilution/Sample_volume</f>
        <v>0</v>
      </c>
      <c r="N68" s="50" t="str">
        <f>IF(OR(ISBLANK(F68),ISBLANK(G68),A1_ablank_ave=0,A2_ablank_ave=0),"",Concentration_gL)</f>
        <v/>
      </c>
      <c r="O68" s="48"/>
      <c r="P68" s="30"/>
      <c r="Q68" s="51" t="e">
        <f>Concentration_gL*100/Sample_con_gL</f>
        <v>#DIV/0!</v>
      </c>
      <c r="R68" s="52" t="str">
        <f t="shared" si="0"/>
        <v/>
      </c>
      <c r="S68" s="2"/>
    </row>
    <row r="69" spans="2:19" x14ac:dyDescent="0.5">
      <c r="B69" s="2"/>
      <c r="C69" s="89"/>
      <c r="D69" s="48"/>
      <c r="E69" s="53" t="s">
        <v>31</v>
      </c>
      <c r="F69" s="34"/>
      <c r="G69" s="34"/>
      <c r="H69" s="35">
        <v>0.2</v>
      </c>
      <c r="I69" s="36">
        <v>1</v>
      </c>
      <c r="J69" s="48"/>
      <c r="K69" s="55"/>
      <c r="L69" s="56"/>
      <c r="M69" s="57"/>
      <c r="N69" s="56"/>
      <c r="O69" s="48"/>
      <c r="P69" s="54"/>
      <c r="Q69" s="57"/>
      <c r="R69" s="58"/>
      <c r="S69" s="2"/>
    </row>
    <row r="70" spans="2:19" x14ac:dyDescent="0.5">
      <c r="B70" s="2"/>
      <c r="C70" s="90"/>
      <c r="D70" s="59"/>
      <c r="E70" s="60" t="s">
        <v>33</v>
      </c>
      <c r="F70" s="61"/>
      <c r="G70" s="61"/>
      <c r="H70" s="61"/>
      <c r="I70" s="61"/>
      <c r="J70" s="48"/>
      <c r="K70" s="62">
        <f>((G69-F69)-(A2_ublank_ave-A1_ublank_ave))-((G68-F68)-(A2_ablank_ave-A1_ablank_ave))</f>
        <v>0</v>
      </c>
      <c r="L70" s="63" t="str">
        <f>IF(OR(ISBLANK(F68),ISBLANK(G68),ISBLANK(F69),ISBLANK(G69),A1_ablank_ave=0,A2_ablank_ave=0,A1_ublank_ave=0,A2_ublank_ave=0),"",Change_absorbance)</f>
        <v/>
      </c>
      <c r="M70" s="64">
        <f>0.14778*K70*I69/H69</f>
        <v>0</v>
      </c>
      <c r="N70" s="63" t="str">
        <f>IF(OR(ISBLANK(F68),ISBLANK(G68),ISBLANK(F69),ISBLANK(G69),A1_ablank_ave=0,A2_ablank_ave=0,A1_ublank_ave=0,A2_ublank_ave=0),"",Concentration_gL)</f>
        <v/>
      </c>
      <c r="O70" s="48"/>
      <c r="P70" s="61"/>
      <c r="Q70" s="64" t="e">
        <f>Concentration_gL*100/P68</f>
        <v>#DIV/0!</v>
      </c>
      <c r="R70" s="65" t="str">
        <f t="shared" si="0"/>
        <v/>
      </c>
      <c r="S70" s="2"/>
    </row>
    <row r="71" spans="2:19" x14ac:dyDescent="0.5">
      <c r="B71" s="2"/>
      <c r="C71" s="88">
        <v>19</v>
      </c>
      <c r="D71" s="27"/>
      <c r="E71" s="39" t="s">
        <v>32</v>
      </c>
      <c r="F71" s="28"/>
      <c r="G71" s="28"/>
      <c r="H71" s="29">
        <v>0.2</v>
      </c>
      <c r="I71" s="27">
        <v>1</v>
      </c>
      <c r="J71" s="48"/>
      <c r="K71" s="49">
        <f>(G71-F71)-(A2_ablank_ave-A1_ablank_ave)</f>
        <v>0</v>
      </c>
      <c r="L71" s="50" t="str">
        <f>IF(OR(ISBLANK(F71),ISBLANK(G71),A1_ablank_ave=0,A2_ablank_ave=0),"",Change_absorbance)</f>
        <v/>
      </c>
      <c r="M71" s="51">
        <f>0.07778*K71*Dilution/Sample_volume</f>
        <v>0</v>
      </c>
      <c r="N71" s="50" t="str">
        <f>IF(OR(ISBLANK(F71),ISBLANK(G71),A1_ablank_ave=0,A2_ablank_ave=0),"",Concentration_gL)</f>
        <v/>
      </c>
      <c r="O71" s="48"/>
      <c r="P71" s="30"/>
      <c r="Q71" s="51" t="e">
        <f>Concentration_gL*100/Sample_con_gL</f>
        <v>#DIV/0!</v>
      </c>
      <c r="R71" s="52" t="str">
        <f t="shared" si="0"/>
        <v/>
      </c>
      <c r="S71" s="2"/>
    </row>
    <row r="72" spans="2:19" x14ac:dyDescent="0.5">
      <c r="B72" s="2"/>
      <c r="C72" s="89"/>
      <c r="D72" s="48"/>
      <c r="E72" s="53" t="s">
        <v>31</v>
      </c>
      <c r="F72" s="34"/>
      <c r="G72" s="34"/>
      <c r="H72" s="35">
        <v>0.2</v>
      </c>
      <c r="I72" s="36">
        <v>1</v>
      </c>
      <c r="J72" s="48"/>
      <c r="K72" s="55"/>
      <c r="L72" s="56"/>
      <c r="M72" s="57"/>
      <c r="N72" s="56"/>
      <c r="O72" s="48"/>
      <c r="P72" s="54"/>
      <c r="Q72" s="57"/>
      <c r="R72" s="58"/>
      <c r="S72" s="2"/>
    </row>
    <row r="73" spans="2:19" x14ac:dyDescent="0.5">
      <c r="B73" s="2"/>
      <c r="C73" s="90"/>
      <c r="D73" s="59"/>
      <c r="E73" s="60" t="s">
        <v>33</v>
      </c>
      <c r="F73" s="61"/>
      <c r="G73" s="61"/>
      <c r="H73" s="61"/>
      <c r="I73" s="61"/>
      <c r="J73" s="48"/>
      <c r="K73" s="62">
        <f>((G72-F72)-(A2_ublank_ave-A1_ublank_ave))-((G71-F71)-(A2_ablank_ave-A1_ablank_ave))</f>
        <v>0</v>
      </c>
      <c r="L73" s="63" t="str">
        <f>IF(OR(ISBLANK(F71),ISBLANK(G71),ISBLANK(F72),ISBLANK(G72),A1_ablank_ave=0,A2_ablank_ave=0,A1_ublank_ave=0,A2_ublank_ave=0),"",Change_absorbance)</f>
        <v/>
      </c>
      <c r="M73" s="64">
        <f>0.14778*K73*I72/H72</f>
        <v>0</v>
      </c>
      <c r="N73" s="63" t="str">
        <f>IF(OR(ISBLANK(F71),ISBLANK(G71),ISBLANK(F72),ISBLANK(G72),A1_ablank_ave=0,A2_ablank_ave=0,A1_ublank_ave=0,A2_ublank_ave=0),"",Concentration_gL)</f>
        <v/>
      </c>
      <c r="O73" s="48"/>
      <c r="P73" s="61"/>
      <c r="Q73" s="64" t="e">
        <f>Concentration_gL*100/P71</f>
        <v>#DIV/0!</v>
      </c>
      <c r="R73" s="65" t="str">
        <f t="shared" si="0"/>
        <v/>
      </c>
      <c r="S73" s="2"/>
    </row>
    <row r="74" spans="2:19" x14ac:dyDescent="0.5">
      <c r="B74" s="2"/>
      <c r="C74" s="88">
        <v>20</v>
      </c>
      <c r="D74" s="27"/>
      <c r="E74" s="39" t="s">
        <v>32</v>
      </c>
      <c r="F74" s="28"/>
      <c r="G74" s="28"/>
      <c r="H74" s="29">
        <v>0.2</v>
      </c>
      <c r="I74" s="27">
        <v>1</v>
      </c>
      <c r="J74" s="48"/>
      <c r="K74" s="49">
        <f>(G74-F74)-(A2_ablank_ave-A1_ablank_ave)</f>
        <v>0</v>
      </c>
      <c r="L74" s="50" t="str">
        <f>IF(OR(ISBLANK(F74),ISBLANK(G74),A1_ablank_ave=0,A2_ablank_ave=0),"",Change_absorbance)</f>
        <v/>
      </c>
      <c r="M74" s="51">
        <f>0.07778*K74*Dilution/Sample_volume</f>
        <v>0</v>
      </c>
      <c r="N74" s="50" t="str">
        <f>IF(OR(ISBLANK(F74),ISBLANK(G74),A1_ablank_ave=0,A2_ablank_ave=0),"",Concentration_gL)</f>
        <v/>
      </c>
      <c r="O74" s="48"/>
      <c r="P74" s="30"/>
      <c r="Q74" s="51" t="e">
        <f>Concentration_gL*100/Sample_con_gL</f>
        <v>#DIV/0!</v>
      </c>
      <c r="R74" s="52" t="str">
        <f t="shared" si="0"/>
        <v/>
      </c>
      <c r="S74" s="2"/>
    </row>
    <row r="75" spans="2:19" x14ac:dyDescent="0.5">
      <c r="B75" s="2"/>
      <c r="C75" s="89"/>
      <c r="D75" s="48"/>
      <c r="E75" s="53" t="s">
        <v>31</v>
      </c>
      <c r="F75" s="34"/>
      <c r="G75" s="34"/>
      <c r="H75" s="35">
        <v>0.2</v>
      </c>
      <c r="I75" s="36">
        <v>1</v>
      </c>
      <c r="J75" s="48"/>
      <c r="K75" s="55"/>
      <c r="L75" s="56"/>
      <c r="M75" s="57"/>
      <c r="N75" s="56"/>
      <c r="O75" s="48"/>
      <c r="P75" s="54"/>
      <c r="Q75" s="57"/>
      <c r="R75" s="58"/>
      <c r="S75" s="2"/>
    </row>
    <row r="76" spans="2:19" x14ac:dyDescent="0.5">
      <c r="B76" s="2"/>
      <c r="C76" s="90"/>
      <c r="D76" s="59"/>
      <c r="E76" s="60" t="s">
        <v>33</v>
      </c>
      <c r="F76" s="61"/>
      <c r="G76" s="61"/>
      <c r="H76" s="61"/>
      <c r="I76" s="61"/>
      <c r="J76" s="48"/>
      <c r="K76" s="62">
        <f>((G75-F75)-(A2_ublank_ave-A1_ublank_ave))-((G74-F74)-(A2_ablank_ave-A1_ablank_ave))</f>
        <v>0</v>
      </c>
      <c r="L76" s="63" t="str">
        <f>IF(OR(ISBLANK(F74),ISBLANK(G74),ISBLANK(F75),ISBLANK(G75),A1_ablank_ave=0,A2_ablank_ave=0,A1_ublank_ave=0,A2_ublank_ave=0),"",Change_absorbance)</f>
        <v/>
      </c>
      <c r="M76" s="64">
        <f>0.14778*K76*I75/H75</f>
        <v>0</v>
      </c>
      <c r="N76" s="63" t="str">
        <f>IF(OR(ISBLANK(F74),ISBLANK(G74),ISBLANK(F75),ISBLANK(G75),A1_ablank_ave=0,A2_ablank_ave=0,A1_ublank_ave=0,A2_ublank_ave=0),"",Concentration_gL)</f>
        <v/>
      </c>
      <c r="O76" s="48"/>
      <c r="P76" s="61"/>
      <c r="Q76" s="64" t="e">
        <f>Concentration_gL*100/P74</f>
        <v>#DIV/0!</v>
      </c>
      <c r="R76" s="65" t="str">
        <f t="shared" si="0"/>
        <v/>
      </c>
      <c r="S76" s="2"/>
    </row>
    <row r="77" spans="2:19" x14ac:dyDescent="0.5">
      <c r="B77" s="2"/>
      <c r="C77" s="2"/>
      <c r="D77" s="2"/>
      <c r="E77" s="2"/>
      <c r="F77" s="37"/>
      <c r="G77" s="37"/>
      <c r="H77" s="37"/>
      <c r="I77" s="37"/>
      <c r="J77" s="2"/>
      <c r="K77" s="2"/>
      <c r="L77" s="37"/>
      <c r="M77" s="37"/>
      <c r="N77" s="37"/>
      <c r="O77" s="2"/>
      <c r="P77" s="37"/>
      <c r="Q77" s="2"/>
      <c r="R77" s="37"/>
      <c r="S77" s="2"/>
    </row>
    <row r="78" spans="2:19" x14ac:dyDescent="0.5">
      <c r="B78" s="2"/>
      <c r="C78" s="2"/>
      <c r="D78" s="2"/>
      <c r="E78" s="2"/>
      <c r="F78" s="37"/>
      <c r="G78" s="37"/>
      <c r="H78" s="37"/>
      <c r="I78" s="37"/>
      <c r="J78" s="2"/>
      <c r="K78" s="2"/>
      <c r="L78" s="37"/>
      <c r="M78" s="37"/>
      <c r="N78" s="37"/>
      <c r="O78" s="2"/>
      <c r="P78" s="37"/>
      <c r="Q78" s="2"/>
      <c r="R78" s="37"/>
      <c r="S78" s="2"/>
    </row>
    <row r="79" spans="2:19" ht="52.5" customHeight="1" x14ac:dyDescent="0.5">
      <c r="B79" s="2"/>
      <c r="C79" s="86" t="s">
        <v>38</v>
      </c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2"/>
    </row>
    <row r="80" spans="2:19" ht="400" customHeight="1" x14ac:dyDescent="0.5"/>
  </sheetData>
  <sheetProtection algorithmName="SHA-512" hashValue="qVPXyhMzmVG0Fvg783JDicuIte4M+JqYWShn5/aiJo0vNXMi4FjWeVM4ljhAW6HBGVspqJ3V18lRs+51CAPtwA==" saltValue="neC8lIOKOSpCU7IYDx1+mg==" spinCount="100000" sheet="1" objects="1" scenarios="1"/>
  <mergeCells count="22">
    <mergeCell ref="F4:H4"/>
    <mergeCell ref="C79:R79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74:C76"/>
    <mergeCell ref="C59:C61"/>
    <mergeCell ref="C62:C64"/>
    <mergeCell ref="C65:C67"/>
    <mergeCell ref="C68:C70"/>
    <mergeCell ref="C71:C73"/>
  </mergeCells>
  <phoneticPr fontId="0" type="noConversion"/>
  <dataValidations count="1">
    <dataValidation allowBlank="1" showInputMessage="1" sqref="D56:R78 D80:R1048576 S56:XFD1048576 D1:XFD55 A1:B1048576 C1:C17 C77:C1048576 C20 C23 C26 C29 C32 C35 C38 C41 C44 C47 C50 C53 C56 C59 C62 C65 C68 C71 C74" xr:uid="{00000000-0002-0000-0100-000000000000}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/>
  <headerFooter alignWithMargins="0">
    <oddFooter>&amp;LPrinted on &amp;D, Page &amp;P of &amp;N</oddFooter>
  </headerFooter>
  <rowBreaks count="1" manualBreakCount="1">
    <brk id="22" min="1" max="18" man="1"/>
  </rowBreaks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2BA37593A49429B5C49C1BBCB8A26" ma:contentTypeVersion="11" ma:contentTypeDescription="Create a new document." ma:contentTypeScope="" ma:versionID="bbafd433112b257b8c1ccc7b7fbdcb36">
  <xsd:schema xmlns:xsd="http://www.w3.org/2001/XMLSchema" xmlns:xs="http://www.w3.org/2001/XMLSchema" xmlns:p="http://schemas.microsoft.com/office/2006/metadata/properties" xmlns:ns2="0f256084-49c1-4acf-853f-297c44d205af" targetNamespace="http://schemas.microsoft.com/office/2006/metadata/properties" ma:root="true" ma:fieldsID="fd3b1a3c6779294ba5d631773d1b3ad4" ns2:_="">
    <xsd:import namespace="0f256084-49c1-4acf-853f-297c44d205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6084-49c1-4acf-853f-297c44d20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256084-49c1-4acf-853f-297c44d205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94D71B-A990-4D2F-8C96-681A5AEED127}"/>
</file>

<file path=customXml/itemProps2.xml><?xml version="1.0" encoding="utf-8"?>
<ds:datastoreItem xmlns:ds="http://schemas.openxmlformats.org/officeDocument/2006/customXml" ds:itemID="{07C090F7-6AE7-4D0E-A897-E408D6EDE1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62ED1F-1B23-485E-898E-4E12C6A52779}">
  <ds:schemaRefs>
    <ds:schemaRef ds:uri="http://schemas.microsoft.com/office/2006/metadata/properties"/>
    <ds:schemaRef ds:uri="http://schemas.microsoft.com/office/infopath/2007/PartnerControls"/>
    <ds:schemaRef ds:uri="0f256084-49c1-4acf-853f-297c44d205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24</vt:i4>
      </vt:variant>
    </vt:vector>
  </HeadingPairs>
  <TitlesOfParts>
    <vt:vector size="26" baseType="lpstr">
      <vt:lpstr>Instructions</vt:lpstr>
      <vt:lpstr>MegaCalc</vt:lpstr>
      <vt:lpstr>A1_ablank_1</vt:lpstr>
      <vt:lpstr>A1_ablank_2</vt:lpstr>
      <vt:lpstr>A1_ablank_ave</vt:lpstr>
      <vt:lpstr>A1_ublank_1</vt:lpstr>
      <vt:lpstr>A1_ublank_2</vt:lpstr>
      <vt:lpstr>A1_ublank_ave</vt:lpstr>
      <vt:lpstr>A2_ablank_1</vt:lpstr>
      <vt:lpstr>A2_ablank_2</vt:lpstr>
      <vt:lpstr>A2_ablank_ave</vt:lpstr>
      <vt:lpstr>A2_ublank_1</vt:lpstr>
      <vt:lpstr>A2_ublank_2</vt:lpstr>
      <vt:lpstr>A2_ublank_ave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Megazyme</dc:creator>
  <cp:lastModifiedBy>Orlaith Dowling</cp:lastModifiedBy>
  <cp:lastPrinted>2005-01-21T21:47:36Z</cp:lastPrinted>
  <dcterms:created xsi:type="dcterms:W3CDTF">2004-10-05T18:50:23Z</dcterms:created>
  <dcterms:modified xsi:type="dcterms:W3CDTF">2026-01-21T08:19:54Z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ContentTypeId">
    <vt:lpwstr>0x010100D6E2BA37593A49429B5C49C1BBCB8A26</vt:lpwstr>
  </property>
  <property fmtid="{D5CDD505-2E9C-101B-9397-08002B2CF9AE}" pid="8" name="Order">
    <vt:r8>29843000</vt:r8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