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https://neogencorp.sharepoint.com/sites/BrayIE-Documents/Shared Documents/Documents/MegaCalc/K-MASUG/"/>
    </mc:Choice>
  </mc:AlternateContent>
  <xr:revisionPtr revIDLastSave="52" documentId="8_{4EE34C42-DD33-4459-8783-6E25C605A0DB}" xr6:coauthVersionLast="47" xr6:coauthVersionMax="47" xr10:uidLastSave="{D4AB6D2E-2134-4AF7-884B-13AC9B8430A9}"/>
  <workbookProtection workbookAlgorithmName="SHA-512" workbookHashValue="LGWJ20jK27EPt9Hz+L7jXwR9gTtCe8kNQ+eO0V1DDixhsBe1oGEjUE47AZvTBVaU6zAIMBwjKzdexoKw9j2wgA==" workbookSaltValue="rxWB0TINUSKLWWVLcrsCmQ==" workbookSpinCount="100000" lockStructure="1"/>
  <bookViews>
    <workbookView xWindow="-110" yWindow="-110" windowWidth="19420" windowHeight="10420" xr2:uid="{00000000-000D-0000-FFFF-FFFF00000000}"/>
  </bookViews>
  <sheets>
    <sheet name="Instructions" sheetId="1" r:id="rId1"/>
    <sheet name="MegaCalc" sheetId="3" r:id="rId2"/>
    <sheet name="Creep Calculation" sheetId="4" r:id="rId3"/>
  </sheets>
  <definedNames>
    <definedName name="A1_ablank_1">MegaCalc!$F$8</definedName>
    <definedName name="A1_ablank_2">MegaCalc!$F$12</definedName>
    <definedName name="A1_glc_blank_ave">MegaCalc!$F$14</definedName>
    <definedName name="A1_MSG_blank_ave">MegaCalc!$F$16</definedName>
    <definedName name="A1_SuGlc_blank_ave">MegaCalc!$F$15</definedName>
    <definedName name="A1_ublank_1">MegaCalc!$F$10</definedName>
    <definedName name="A1_ublank_2">MegaCalc!$F$13</definedName>
    <definedName name="A2_ablank_1">MegaCalc!$G$8</definedName>
    <definedName name="A2_ablank_2">MegaCalc!$G$12</definedName>
    <definedName name="A2_Glc_blank_ave">MegaCalc!$G$14</definedName>
    <definedName name="A2_MSG_blank_ave">MegaCalc!$G$16</definedName>
    <definedName name="A2_SuGlc_blank_ave">MegaCalc!$G$15</definedName>
    <definedName name="A2_ublank_1">MegaCalc!$G$10</definedName>
    <definedName name="A2_ublank_2">MegaCalc!$G$13</definedName>
    <definedName name="A2_ublank_ave">MegaCalc!$G$16</definedName>
    <definedName name="Change_absorbance">MegaCalc!$L$22:$L$79</definedName>
    <definedName name="Concentration_gg">MegaCalc!$R$22:$R$79</definedName>
    <definedName name="Concentration_gL">MegaCalc!$N$20:$N$79</definedName>
    <definedName name="Contact_us">Instructions!$D$51</definedName>
    <definedName name="Creep_calculation">'Creep Calculation'!$E$11:$E$30</definedName>
    <definedName name="Dilution">MegaCalc!$J$22:$J$79</definedName>
    <definedName name="Instructions">Instructions!$A$2</definedName>
    <definedName name="_xlnm.Print_Area" localSheetId="2">'Creep Calculation'!$C$2:$S$38</definedName>
    <definedName name="_xlnm.Print_Area" localSheetId="0">Instructions!$B$2:$P$53</definedName>
    <definedName name="_xlnm.Print_Area" localSheetId="1">MegaCalc!$B$2:$T$82</definedName>
    <definedName name="_xlnm.Print_Titles" localSheetId="1">MegaCalc!$18:$19</definedName>
    <definedName name="Sample_con_gL">MegaCalc!$Q$22:$Q$79</definedName>
    <definedName name="Sample_volume">MegaCalc!$I$22:$I$79</definedName>
    <definedName name="use_mega_calculator">MegaCalc!$A$1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0" i="4" l="1"/>
  <c r="H30" i="4"/>
  <c r="G30" i="4"/>
  <c r="F30" i="4"/>
  <c r="E30" i="4"/>
  <c r="M30" i="4" s="1"/>
  <c r="I29" i="4"/>
  <c r="H29" i="4"/>
  <c r="G29" i="4"/>
  <c r="F29" i="4"/>
  <c r="E29" i="4"/>
  <c r="M29" i="4" s="1"/>
  <c r="I28" i="4"/>
  <c r="H28" i="4"/>
  <c r="G28" i="4"/>
  <c r="F28" i="4"/>
  <c r="E28" i="4"/>
  <c r="M28" i="4" s="1"/>
  <c r="I27" i="4"/>
  <c r="H27" i="4"/>
  <c r="G27" i="4"/>
  <c r="F27" i="4"/>
  <c r="E27" i="4"/>
  <c r="M27" i="4" s="1"/>
  <c r="I26" i="4"/>
  <c r="H26" i="4"/>
  <c r="G26" i="4"/>
  <c r="F26" i="4"/>
  <c r="E26" i="4"/>
  <c r="M26" i="4" s="1"/>
  <c r="I25" i="4"/>
  <c r="H25" i="4"/>
  <c r="G25" i="4"/>
  <c r="F25" i="4"/>
  <c r="E25" i="4"/>
  <c r="M25" i="4" s="1"/>
  <c r="I24" i="4"/>
  <c r="H24" i="4"/>
  <c r="G24" i="4"/>
  <c r="F24" i="4"/>
  <c r="E24" i="4"/>
  <c r="M24" i="4" s="1"/>
  <c r="I23" i="4"/>
  <c r="H23" i="4"/>
  <c r="G23" i="4"/>
  <c r="F23" i="4"/>
  <c r="E23" i="4"/>
  <c r="M23" i="4" s="1"/>
  <c r="I22" i="4"/>
  <c r="H22" i="4"/>
  <c r="G22" i="4"/>
  <c r="F22" i="4"/>
  <c r="E22" i="4"/>
  <c r="M22" i="4" s="1"/>
  <c r="I21" i="4"/>
  <c r="H21" i="4"/>
  <c r="G21" i="4"/>
  <c r="F21" i="4"/>
  <c r="E21" i="4"/>
  <c r="M21" i="4" s="1"/>
  <c r="I20" i="4"/>
  <c r="H20" i="4"/>
  <c r="G20" i="4"/>
  <c r="F20" i="4"/>
  <c r="E20" i="4"/>
  <c r="I19" i="4"/>
  <c r="H19" i="4"/>
  <c r="G19" i="4"/>
  <c r="F19" i="4"/>
  <c r="E19" i="4"/>
  <c r="I18" i="4"/>
  <c r="H18" i="4"/>
  <c r="G18" i="4"/>
  <c r="F18" i="4"/>
  <c r="E18" i="4"/>
  <c r="I17" i="4"/>
  <c r="H17" i="4"/>
  <c r="G17" i="4"/>
  <c r="F17" i="4"/>
  <c r="E17" i="4"/>
  <c r="I16" i="4"/>
  <c r="H16" i="4"/>
  <c r="G16" i="4"/>
  <c r="F16" i="4"/>
  <c r="E16" i="4"/>
  <c r="I15" i="4"/>
  <c r="H15" i="4"/>
  <c r="G15" i="4"/>
  <c r="F15" i="4"/>
  <c r="E15" i="4"/>
  <c r="I14" i="4"/>
  <c r="H14" i="4"/>
  <c r="G14" i="4"/>
  <c r="F14" i="4"/>
  <c r="E14" i="4"/>
  <c r="I13" i="4"/>
  <c r="H13" i="4"/>
  <c r="G13" i="4"/>
  <c r="F13" i="4"/>
  <c r="E13" i="4"/>
  <c r="I12" i="4"/>
  <c r="H12" i="4"/>
  <c r="G12" i="4"/>
  <c r="E12" i="4"/>
  <c r="I11" i="4"/>
  <c r="H11" i="4"/>
  <c r="G11" i="4"/>
  <c r="E11" i="4"/>
  <c r="M20" i="4" l="1"/>
  <c r="H76" i="3" a="1"/>
  <c r="H76" i="3" s="1"/>
  <c r="M18" i="4"/>
  <c r="H64" i="3" a="1"/>
  <c r="H64" i="3" s="1"/>
  <c r="M19" i="4"/>
  <c r="H70" i="3" a="1"/>
  <c r="H70" i="3" s="1"/>
  <c r="M12" i="4"/>
  <c r="H28" i="3" a="1"/>
  <c r="H28" i="3" s="1"/>
  <c r="M17" i="4"/>
  <c r="H58" i="3" a="1"/>
  <c r="H58" i="3" s="1"/>
  <c r="M16" i="4"/>
  <c r="H52" i="3" a="1"/>
  <c r="H52" i="3" s="1"/>
  <c r="M15" i="4"/>
  <c r="H46" i="3" a="1"/>
  <c r="H46" i="3" s="1"/>
  <c r="M14" i="4"/>
  <c r="H40" i="3" a="1"/>
  <c r="H40" i="3" s="1"/>
  <c r="M13" i="4"/>
  <c r="H34" i="3" a="1"/>
  <c r="H34" i="3" s="1"/>
  <c r="F11" i="4"/>
  <c r="H22" i="3" a="1"/>
  <c r="H22" i="3" s="1"/>
  <c r="F12" i="4"/>
  <c r="M11" i="4"/>
  <c r="H26" i="1"/>
  <c r="G26" i="1"/>
  <c r="H25" i="1"/>
  <c r="G25" i="1"/>
  <c r="H24" i="1"/>
  <c r="G24" i="1"/>
  <c r="S20" i="3"/>
  <c r="S26" i="3"/>
  <c r="S32" i="3"/>
  <c r="S38" i="3"/>
  <c r="S44" i="3"/>
  <c r="S50" i="3"/>
  <c r="S56" i="3"/>
  <c r="S62" i="3"/>
  <c r="S68" i="3"/>
  <c r="S74" i="3"/>
  <c r="F14" i="3"/>
  <c r="F15" i="3"/>
  <c r="F16" i="3"/>
  <c r="G16" i="3"/>
  <c r="G15" i="3"/>
  <c r="G14" i="3"/>
  <c r="L76" i="3" l="1"/>
  <c r="L58" i="3"/>
  <c r="L52" i="3"/>
  <c r="L40" i="3"/>
  <c r="L28" i="3"/>
  <c r="L70" i="3"/>
  <c r="L64" i="3"/>
  <c r="L46" i="3"/>
  <c r="L34" i="3"/>
  <c r="L22" i="3"/>
  <c r="L68" i="3"/>
  <c r="L71" i="3" s="1"/>
  <c r="N71" i="3" s="1"/>
  <c r="L32" i="3"/>
  <c r="L35" i="3" s="1"/>
  <c r="L62" i="3"/>
  <c r="L65" i="3" s="1"/>
  <c r="N65" i="3" s="1"/>
  <c r="L26" i="3"/>
  <c r="L29" i="3" s="1"/>
  <c r="N29" i="3" s="1"/>
  <c r="L20" i="3"/>
  <c r="L23" i="3" s="1"/>
  <c r="N23" i="3" s="1"/>
  <c r="L74" i="3"/>
  <c r="L77" i="3" s="1"/>
  <c r="L38" i="3"/>
  <c r="L41" i="3" s="1"/>
  <c r="L50" i="3"/>
  <c r="L53" i="3" s="1"/>
  <c r="N53" i="3" s="1"/>
  <c r="L44" i="3"/>
  <c r="L47" i="3" s="1"/>
  <c r="N47" i="3" s="1"/>
  <c r="L56" i="3"/>
  <c r="L59" i="3" s="1"/>
  <c r="N59" i="3" s="1"/>
  <c r="L51" i="3"/>
  <c r="L54" i="3" s="1"/>
  <c r="L45" i="3"/>
  <c r="L63" i="3"/>
  <c r="L27" i="3"/>
  <c r="L57" i="3"/>
  <c r="L39" i="3"/>
  <c r="L33" i="3"/>
  <c r="L75" i="3"/>
  <c r="L21" i="3"/>
  <c r="L69" i="3"/>
  <c r="L36" i="3" l="1"/>
  <c r="N36" i="3" s="1"/>
  <c r="R36" i="3" s="1"/>
  <c r="S36" i="3" s="1"/>
  <c r="L30" i="3"/>
  <c r="L31" i="3" s="1"/>
  <c r="N31" i="3" s="1"/>
  <c r="L66" i="3"/>
  <c r="N66" i="3" s="1"/>
  <c r="L48" i="3"/>
  <c r="N48" i="3" s="1"/>
  <c r="R48" i="3" s="1"/>
  <c r="S48" i="3" s="1"/>
  <c r="M71" i="3"/>
  <c r="L72" i="3"/>
  <c r="L73" i="3" s="1"/>
  <c r="N73" i="3" s="1"/>
  <c r="M23" i="3"/>
  <c r="L24" i="3"/>
  <c r="N24" i="3" s="1"/>
  <c r="M29" i="3"/>
  <c r="L55" i="3"/>
  <c r="N55" i="3" s="1"/>
  <c r="N54" i="3"/>
  <c r="N41" i="3"/>
  <c r="O41" i="3" s="1"/>
  <c r="M41" i="3"/>
  <c r="N77" i="3"/>
  <c r="R77" i="3" s="1"/>
  <c r="S77" i="3" s="1"/>
  <c r="M77" i="3"/>
  <c r="L78" i="3"/>
  <c r="M78" i="3" s="1"/>
  <c r="M47" i="3"/>
  <c r="L42" i="3"/>
  <c r="N35" i="3"/>
  <c r="O35" i="3" s="1"/>
  <c r="M35" i="3"/>
  <c r="L60" i="3"/>
  <c r="N60" i="3" s="1"/>
  <c r="M59" i="3"/>
  <c r="O29" i="3"/>
  <c r="R29" i="3"/>
  <c r="S29" i="3" s="1"/>
  <c r="R23" i="3"/>
  <c r="S23" i="3" s="1"/>
  <c r="O23" i="3"/>
  <c r="O47" i="3"/>
  <c r="R47" i="3"/>
  <c r="S47" i="3" s="1"/>
  <c r="R71" i="3"/>
  <c r="S71" i="3" s="1"/>
  <c r="O71" i="3"/>
  <c r="R59" i="3"/>
  <c r="S59" i="3" s="1"/>
  <c r="O59" i="3"/>
  <c r="M30" i="3" l="1"/>
  <c r="L37" i="3"/>
  <c r="N37" i="3" s="1"/>
  <c r="O37" i="3" s="1"/>
  <c r="O36" i="3"/>
  <c r="M36" i="3"/>
  <c r="L67" i="3"/>
  <c r="N67" i="3" s="1"/>
  <c r="N30" i="3"/>
  <c r="R30" i="3" s="1"/>
  <c r="P30" i="1" s="1"/>
  <c r="M48" i="3"/>
  <c r="L49" i="3"/>
  <c r="N49" i="3" s="1"/>
  <c r="O49" i="3" s="1"/>
  <c r="O48" i="3"/>
  <c r="M73" i="3"/>
  <c r="N72" i="3"/>
  <c r="M72" i="3"/>
  <c r="M24" i="3"/>
  <c r="L25" i="3"/>
  <c r="N25" i="3" s="1"/>
  <c r="O25" i="3" s="1"/>
  <c r="R35" i="3"/>
  <c r="S35" i="3" s="1"/>
  <c r="R41" i="3"/>
  <c r="S41" i="3" s="1"/>
  <c r="O77" i="3"/>
  <c r="L61" i="3"/>
  <c r="N61" i="3" s="1"/>
  <c r="L43" i="3"/>
  <c r="N42" i="3"/>
  <c r="M42" i="3"/>
  <c r="L79" i="3"/>
  <c r="N78" i="3"/>
  <c r="M31" i="3"/>
  <c r="M65" i="3"/>
  <c r="R24" i="3"/>
  <c r="S24" i="3" s="1"/>
  <c r="O24" i="3"/>
  <c r="M54" i="3"/>
  <c r="M55" i="3"/>
  <c r="M53" i="3"/>
  <c r="M66" i="3"/>
  <c r="M60" i="3"/>
  <c r="R73" i="3"/>
  <c r="S73" i="3" s="1"/>
  <c r="O73" i="3"/>
  <c r="R31" i="3"/>
  <c r="S31" i="3" s="1"/>
  <c r="O31" i="3"/>
  <c r="M37" i="3" l="1"/>
  <c r="R37" i="3"/>
  <c r="S37" i="3" s="1"/>
  <c r="O30" i="3"/>
  <c r="S30" i="3"/>
  <c r="R49" i="3"/>
  <c r="S49" i="3" s="1"/>
  <c r="R25" i="3"/>
  <c r="S25" i="3" s="1"/>
  <c r="M49" i="3"/>
  <c r="M25" i="3"/>
  <c r="O72" i="3"/>
  <c r="R72" i="3"/>
  <c r="S72" i="3" s="1"/>
  <c r="M61" i="3"/>
  <c r="R78" i="3"/>
  <c r="S78" i="3" s="1"/>
  <c r="O78" i="3"/>
  <c r="N79" i="3"/>
  <c r="M79" i="3"/>
  <c r="R42" i="3"/>
  <c r="S42" i="3" s="1"/>
  <c r="O42" i="3"/>
  <c r="N43" i="3"/>
  <c r="M43" i="3"/>
  <c r="M67" i="3"/>
  <c r="O61" i="3"/>
  <c r="R61" i="3"/>
  <c r="S61" i="3" s="1"/>
  <c r="R54" i="3"/>
  <c r="S54" i="3" s="1"/>
  <c r="O54" i="3"/>
  <c r="R65" i="3"/>
  <c r="S65" i="3" s="1"/>
  <c r="O65" i="3"/>
  <c r="R53" i="3"/>
  <c r="S53" i="3" s="1"/>
  <c r="O53" i="3"/>
  <c r="O55" i="3"/>
  <c r="R55" i="3"/>
  <c r="S55" i="3" s="1"/>
  <c r="R60" i="3"/>
  <c r="S60" i="3" s="1"/>
  <c r="O60" i="3"/>
  <c r="R66" i="3"/>
  <c r="S66" i="3" s="1"/>
  <c r="O66" i="3"/>
  <c r="R79" i="3" l="1"/>
  <c r="S79" i="3" s="1"/>
  <c r="O79" i="3"/>
  <c r="O43" i="3"/>
  <c r="R43" i="3"/>
  <c r="S43" i="3" s="1"/>
  <c r="O67" i="3"/>
  <c r="R67" i="3"/>
  <c r="S67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M29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 xml:space="preserve">Concentration: grams of analyte per litre of sample </t>
        </r>
      </text>
    </comment>
    <comment ref="O29" authorId="0" shapeId="0" xr:uid="{00000000-0006-0000-0000-000002000000}">
      <text>
        <r>
          <rPr>
            <b/>
            <sz val="8"/>
            <color indexed="81"/>
            <rFont val="Tahoma"/>
            <family val="2"/>
          </rPr>
          <t>Concentration: grams of sample per litre of sample solution</t>
        </r>
      </text>
    </comment>
    <comment ref="P29" authorId="0" shapeId="0" xr:uid="{00000000-0006-0000-0000-000003000000}">
      <text>
        <r>
          <rPr>
            <b/>
            <sz val="8"/>
            <color indexed="81"/>
            <rFont val="Tahoma"/>
            <family val="2"/>
          </rPr>
          <t>Concentration: grams of analyte
 per 100 grams of sample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O19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 xml:space="preserve">Concentration: grams of analyte per litre of sample </t>
        </r>
      </text>
    </comment>
    <comment ref="Q19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Concentration: grams of sample per litre of sample solution</t>
        </r>
      </text>
    </comment>
    <comment ref="S19" authorId="0" shapeId="0" xr:uid="{00000000-0006-0000-0100-000003000000}">
      <text>
        <r>
          <rPr>
            <b/>
            <sz val="8"/>
            <color indexed="81"/>
            <rFont val="Tahoma"/>
            <family val="2"/>
          </rPr>
          <t>Concentration: grams of analyte
 per 100 grams of sample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D9" authorId="0" shapeId="0" xr:uid="{1BDA918A-D5B0-4E8D-962F-E1CBA6ABB978}">
      <text>
        <r>
          <rPr>
            <b/>
            <sz val="8"/>
            <color indexed="81"/>
            <rFont val="Tahoma"/>
            <family val="2"/>
          </rPr>
          <t xml:space="preserve">This row should be hidden. 
</t>
        </r>
      </text>
    </comment>
    <comment ref="E10" authorId="0" shapeId="0" xr:uid="{EA092992-C72C-4459-ADD8-410EA47313CA}">
      <text>
        <r>
          <rPr>
            <b/>
            <sz val="8"/>
            <color indexed="81"/>
            <rFont val="Tahoma"/>
            <family val="2"/>
          </rPr>
          <t>Time zero calculation (TREND).
This column should be hidden.</t>
        </r>
      </text>
    </comment>
    <comment ref="F10" authorId="0" shapeId="0" xr:uid="{B5CEFFE5-1EB5-44CF-940E-E0C36C3B53B6}">
      <text>
        <r>
          <rPr>
            <b/>
            <sz val="8"/>
            <color indexed="81"/>
            <rFont val="Tahoma"/>
            <family val="2"/>
          </rPr>
          <t>The green cells are the source data for the graph. Only this cell has an apostrophe.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<sst xmlns="http://schemas.openxmlformats.org/spreadsheetml/2006/main" count="147" uniqueCount="47">
  <si>
    <t>Sample identifier</t>
  </si>
  <si>
    <t>Results</t>
  </si>
  <si>
    <t>Sample
(g/L)</t>
  </si>
  <si>
    <t>If you have specific questions, please contact us directly:</t>
  </si>
  <si>
    <t>Contact Us</t>
  </si>
  <si>
    <t xml:space="preserve">Further Support </t>
  </si>
  <si>
    <t>To obtain further information about the specific test, or indeed any of the Megazyme products, please consult our web site.</t>
  </si>
  <si>
    <t>www.megazyme.com</t>
  </si>
  <si>
    <t>Technical Support:</t>
  </si>
  <si>
    <t>Customer Support and Sales Information:</t>
  </si>
  <si>
    <r>
      <t>A</t>
    </r>
    <r>
      <rPr>
        <vertAlign val="subscript"/>
        <sz val="12"/>
        <rFont val="Gill Sans MT"/>
        <family val="2"/>
      </rPr>
      <t>1</t>
    </r>
  </si>
  <si>
    <r>
      <t>A</t>
    </r>
    <r>
      <rPr>
        <vertAlign val="subscript"/>
        <sz val="12"/>
        <rFont val="Gill Sans MT"/>
        <family val="2"/>
      </rPr>
      <t>2</t>
    </r>
  </si>
  <si>
    <t>Sample details</t>
  </si>
  <si>
    <t>Blank absorbance values</t>
  </si>
  <si>
    <t>Sample absorbance values</t>
  </si>
  <si>
    <t>Sample volume 
(mL)</t>
  </si>
  <si>
    <t>Dilution 
(-fold)</t>
  </si>
  <si>
    <t xml:space="preserve"> </t>
  </si>
  <si>
    <t>Change in absorbance</t>
  </si>
  <si>
    <r>
      <t>Concentration (g</t>
    </r>
    <r>
      <rPr>
        <vertAlign val="subscript"/>
        <sz val="9"/>
        <rFont val="Gill Sans MT"/>
        <family val="2"/>
      </rPr>
      <t>analyte</t>
    </r>
    <r>
      <rPr>
        <sz val="9"/>
        <rFont val="Gill Sans MT"/>
        <family val="2"/>
      </rPr>
      <t>/L</t>
    </r>
    <r>
      <rPr>
        <vertAlign val="subscript"/>
        <sz val="9"/>
        <rFont val="Gill Sans MT"/>
        <family val="2"/>
      </rPr>
      <t>sample</t>
    </r>
    <r>
      <rPr>
        <sz val="9"/>
        <rFont val="Gill Sans MT"/>
        <family val="2"/>
      </rPr>
      <t>)</t>
    </r>
  </si>
  <si>
    <r>
      <t>Concentration (g</t>
    </r>
    <r>
      <rPr>
        <b/>
        <vertAlign val="subscript"/>
        <sz val="10"/>
        <rFont val="Gill Sans MT"/>
        <family val="2"/>
      </rPr>
      <t>analyte</t>
    </r>
    <r>
      <rPr>
        <b/>
        <sz val="10"/>
        <rFont val="Gill Sans MT"/>
        <family val="2"/>
      </rPr>
      <t xml:space="preserve">/ </t>
    </r>
    <r>
      <rPr>
        <sz val="9"/>
        <rFont val="Gill Sans MT"/>
        <family val="2"/>
      </rPr>
      <t>100g</t>
    </r>
    <r>
      <rPr>
        <b/>
        <vertAlign val="subscript"/>
        <sz val="10"/>
        <rFont val="Gill Sans MT"/>
        <family val="2"/>
      </rPr>
      <t>sample</t>
    </r>
    <r>
      <rPr>
        <b/>
        <sz val="10"/>
        <rFont val="Gill Sans MT"/>
        <family val="2"/>
      </rPr>
      <t>)</t>
    </r>
  </si>
  <si>
    <t>Analyte</t>
  </si>
  <si>
    <t>Analyte
(g/L)</t>
  </si>
  <si>
    <t>Analyte (g/100g)</t>
  </si>
  <si>
    <t>To zoom up or down, ensure the Standard tool bar is showing (View &gt; Toolbars) &amp; select a value from the Zoom drop-down list.</t>
  </si>
  <si>
    <t>D-Glucose</t>
  </si>
  <si>
    <t>Suc + Gluc</t>
  </si>
  <si>
    <t>Malt + Suc + Gluc</t>
  </si>
  <si>
    <t>Sucrose</t>
  </si>
  <si>
    <t>Maltose</t>
  </si>
  <si>
    <r>
      <rPr>
        <b/>
        <sz val="10"/>
        <rFont val="Symbol"/>
        <family val="1"/>
        <charset val="2"/>
      </rPr>
      <t>D</t>
    </r>
    <r>
      <rPr>
        <b/>
        <sz val="10"/>
        <rFont val="Gill Sans MT"/>
        <family val="2"/>
      </rPr>
      <t>Abs Analyte</t>
    </r>
  </si>
  <si>
    <r>
      <t>A</t>
    </r>
    <r>
      <rPr>
        <b/>
        <vertAlign val="subscript"/>
        <sz val="12"/>
        <rFont val="Gill Sans MT"/>
        <family val="2"/>
      </rPr>
      <t>1</t>
    </r>
  </si>
  <si>
    <r>
      <t>A</t>
    </r>
    <r>
      <rPr>
        <b/>
        <vertAlign val="subscript"/>
        <sz val="12"/>
        <rFont val="Gill Sans MT"/>
        <family val="2"/>
      </rPr>
      <t>2</t>
    </r>
  </si>
  <si>
    <t>Average</t>
  </si>
  <si>
    <t>Megazyme Knowledge Base</t>
  </si>
  <si>
    <t>Customer Support</t>
  </si>
  <si>
    <t>Allows users to select 1 sample for the graph</t>
  </si>
  <si>
    <t>These columns show</t>
  </si>
  <si>
    <t>Sample</t>
  </si>
  <si>
    <t>Incubation time (min)</t>
  </si>
  <si>
    <r>
      <t>A</t>
    </r>
    <r>
      <rPr>
        <b/>
        <vertAlign val="subscript"/>
        <sz val="12"/>
        <rFont val="Gill Sans MT"/>
        <family val="2"/>
      </rPr>
      <t>2</t>
    </r>
    <r>
      <rPr>
        <b/>
        <sz val="12"/>
        <rFont val="Gill Sans MT"/>
        <family val="2"/>
      </rPr>
      <t xml:space="preserve">
</t>
    </r>
    <r>
      <rPr>
        <sz val="10"/>
        <rFont val="Gill Sans MT"/>
        <family val="2"/>
      </rPr>
      <t>creep corrected</t>
    </r>
  </si>
  <si>
    <r>
      <t>Welcome to Megazyme</t>
    </r>
    <r>
      <rPr>
        <b/>
        <sz val="12"/>
        <rFont val="Aptos Narrow"/>
        <family val="2"/>
      </rPr>
      <t>®</t>
    </r>
    <r>
      <rPr>
        <sz val="12"/>
        <rFont val="Gill Sans MT"/>
        <family val="2"/>
      </rPr>
      <t xml:space="preserve"> </t>
    </r>
  </si>
  <si>
    <t>Instructions for Use of Mega-Calc</t>
  </si>
  <si>
    <r>
      <t xml:space="preserve">On the </t>
    </r>
    <r>
      <rPr>
        <b/>
        <sz val="11"/>
        <color indexed="17"/>
        <rFont val="Times New Roman"/>
        <family val="1"/>
      </rPr>
      <t>Mega-Calc</t>
    </r>
    <r>
      <rPr>
        <sz val="11"/>
        <rFont val="Gill Sans MT"/>
        <family val="2"/>
      </rPr>
      <t xml:space="preserve"> page, fill in the orange boxes and it will provide automatic results in the white boxes.</t>
    </r>
  </si>
  <si>
    <t>K-MASUG 06/25</t>
  </si>
  <si>
    <r>
      <t>The Mega-Calc and its embodied calculations are, to Neogen</t>
    </r>
    <r>
      <rPr>
        <vertAlign val="superscript"/>
        <sz val="8"/>
        <rFont val="Gill Sans MT"/>
        <family val="2"/>
      </rPr>
      <t>®</t>
    </r>
    <r>
      <rPr>
        <sz val="8"/>
        <rFont val="Gill Sans MT"/>
        <family val="2"/>
      </rPr>
      <t xml:space="preserve">’s knowledge, correct.  However, your data and inputs, the method of collection, and conditions of use are outside the control of Neogen; thus, the accuracy of your results may vary.  No warranty, express or implied, is provided regarding the use of this tool.  
</t>
    </r>
    <r>
      <rPr>
        <vertAlign val="superscript"/>
        <sz val="8"/>
        <rFont val="Gill Sans MT"/>
        <family val="2"/>
      </rPr>
      <t xml:space="preserve">© </t>
    </r>
    <r>
      <rPr>
        <sz val="8"/>
        <rFont val="Gill Sans MT"/>
        <family val="2"/>
      </rPr>
      <t>Neogen Corporation 2025. All rights reserved. Neogen and Megazyme are registered trademarks. Mega-Calc and MegaQuant are trademarks of Neogen Corporation.</t>
    </r>
  </si>
  <si>
    <r>
      <t xml:space="preserve">To further support you, our valued customer, we have developed the </t>
    </r>
    <r>
      <rPr>
        <b/>
        <sz val="11"/>
        <color indexed="17"/>
        <rFont val="Times New Roman"/>
        <family val="1"/>
      </rPr>
      <t>Mega-Calc</t>
    </r>
    <r>
      <rPr>
        <sz val="11"/>
        <rFont val="Gill Sans MT"/>
        <family val="2"/>
      </rPr>
      <t xml:space="preserve"> to assist you in calculating the 
concentration of analyte (as g/L or g/100 g) from raw absorbance data.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</si>
</sst>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"/>
  </numFmts>
  <fonts count="27">
    <font>
      <sz val="10"/>
      <name val="Arial"/>
    </font>
    <font>
      <sz val="10"/>
      <name val="Gill Sans MT"/>
      <family val="2"/>
    </font>
    <font>
      <b/>
      <sz val="10"/>
      <name val="Gill Sans MT"/>
      <family val="2"/>
    </font>
    <font>
      <b/>
      <vertAlign val="subscript"/>
      <sz val="10"/>
      <name val="Gill Sans MT"/>
      <family val="2"/>
    </font>
    <font>
      <b/>
      <sz val="8"/>
      <color indexed="81"/>
      <name val="Tahoma"/>
      <family val="2"/>
    </font>
    <font>
      <u/>
      <sz val="10"/>
      <color indexed="12"/>
      <name val="Arial"/>
      <family val="2"/>
    </font>
    <font>
      <b/>
      <sz val="20"/>
      <color indexed="17"/>
      <name val="Times New Roman"/>
      <family val="1"/>
    </font>
    <font>
      <b/>
      <sz val="11"/>
      <color indexed="17"/>
      <name val="Times New Roman"/>
      <family val="1"/>
    </font>
    <font>
      <b/>
      <sz val="14"/>
      <name val="Gill Sans MT"/>
      <family val="2"/>
    </font>
    <font>
      <sz val="9"/>
      <name val="Gill Sans MT"/>
      <family val="2"/>
    </font>
    <font>
      <sz val="11"/>
      <name val="Gill Sans MT"/>
      <family val="2"/>
    </font>
    <font>
      <sz val="11"/>
      <name val="Arial"/>
      <family val="2"/>
    </font>
    <font>
      <b/>
      <sz val="12"/>
      <name val="Gill Sans MT"/>
      <family val="2"/>
    </font>
    <font>
      <vertAlign val="subscript"/>
      <sz val="12"/>
      <name val="Gill Sans MT"/>
      <family val="2"/>
    </font>
    <font>
      <sz val="12"/>
      <name val="Gill Sans MT"/>
      <family val="2"/>
    </font>
    <font>
      <b/>
      <sz val="11"/>
      <name val="Gill Sans MT"/>
      <family val="2"/>
    </font>
    <font>
      <u/>
      <sz val="11"/>
      <color indexed="12"/>
      <name val="Arial"/>
      <family val="2"/>
    </font>
    <font>
      <vertAlign val="subscript"/>
      <sz val="9"/>
      <name val="Gill Sans MT"/>
      <family val="2"/>
    </font>
    <font>
      <b/>
      <sz val="10"/>
      <name val="Symbol"/>
      <family val="1"/>
      <charset val="2"/>
    </font>
    <font>
      <b/>
      <vertAlign val="subscript"/>
      <sz val="12"/>
      <name val="Gill Sans MT"/>
      <family val="2"/>
    </font>
    <font>
      <sz val="10"/>
      <color indexed="8"/>
      <name val="Gill Sans MT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Gill Sans MT"/>
      <family val="1"/>
      <charset val="2"/>
    </font>
    <font>
      <b/>
      <sz val="12"/>
      <name val="Aptos Narrow"/>
      <family val="2"/>
    </font>
    <font>
      <sz val="8"/>
      <name val="Gill Sans MT"/>
      <family val="2"/>
    </font>
    <font>
      <vertAlign val="superscript"/>
      <sz val="8"/>
      <name val="Gill Sans MT"/>
      <family val="2"/>
    </font>
  </fonts>
  <fills count="10">
    <fill>
      <patternFill patternType="none"/>
    </fill>
    <fill>
      <patternFill patternType="gray125"/>
    </fill>
    <fill>
      <patternFill patternType="solid">
        <fgColor indexed="5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140">
    <xf numFmtId="0" fontId="0" fillId="0" borderId="0" xfId="0"/>
    <xf numFmtId="0" fontId="1" fillId="2" borderId="0" xfId="0" applyFont="1" applyFill="1"/>
    <xf numFmtId="0" fontId="1" fillId="0" borderId="0" xfId="0" applyFont="1"/>
    <xf numFmtId="0" fontId="1" fillId="3" borderId="0" xfId="0" applyFont="1" applyFill="1"/>
    <xf numFmtId="0" fontId="6" fillId="3" borderId="0" xfId="0" applyFont="1" applyFill="1" applyAlignment="1">
      <alignment horizontal="left" vertical="top"/>
    </xf>
    <xf numFmtId="0" fontId="1" fillId="2" borderId="0" xfId="0" applyFont="1" applyFill="1" applyAlignment="1">
      <alignment horizontal="left"/>
    </xf>
    <xf numFmtId="0" fontId="1" fillId="3" borderId="0" xfId="0" applyFont="1" applyFill="1" applyAlignment="1">
      <alignment horizontal="left"/>
    </xf>
    <xf numFmtId="0" fontId="2" fillId="3" borderId="0" xfId="0" quotePrefix="1" applyFont="1" applyFill="1" applyAlignment="1">
      <alignment horizontal="center" vertical="top" wrapText="1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right"/>
    </xf>
    <xf numFmtId="0" fontId="1" fillId="3" borderId="0" xfId="0" applyFont="1" applyFill="1" applyAlignment="1">
      <alignment wrapText="1"/>
    </xf>
    <xf numFmtId="0" fontId="8" fillId="3" borderId="0" xfId="0" applyFont="1" applyFill="1" applyAlignment="1">
      <alignment horizontal="left" vertical="top"/>
    </xf>
    <xf numFmtId="164" fontId="10" fillId="3" borderId="0" xfId="0" applyNumberFormat="1" applyFont="1" applyFill="1" applyAlignment="1">
      <alignment horizontal="right"/>
    </xf>
    <xf numFmtId="0" fontId="10" fillId="3" borderId="0" xfId="0" applyFont="1" applyFill="1"/>
    <xf numFmtId="0" fontId="10" fillId="3" borderId="0" xfId="0" applyFont="1" applyFill="1" applyAlignment="1">
      <alignment wrapText="1"/>
    </xf>
    <xf numFmtId="0" fontId="15" fillId="0" borderId="0" xfId="0" applyFont="1"/>
    <xf numFmtId="0" fontId="5" fillId="3" borderId="0" xfId="1" applyFill="1" applyAlignment="1" applyProtection="1">
      <alignment horizontal="right" vertical="top" wrapText="1"/>
    </xf>
    <xf numFmtId="0" fontId="12" fillId="3" borderId="0" xfId="0" applyFont="1" applyFill="1"/>
    <xf numFmtId="0" fontId="12" fillId="3" borderId="0" xfId="0" applyFont="1" applyFill="1" applyAlignment="1">
      <alignment horizontal="left"/>
    </xf>
    <xf numFmtId="0" fontId="15" fillId="3" borderId="0" xfId="0" applyFont="1" applyFill="1"/>
    <xf numFmtId="0" fontId="11" fillId="3" borderId="0" xfId="0" applyFont="1" applyFill="1" applyAlignment="1">
      <alignment wrapText="1"/>
    </xf>
    <xf numFmtId="0" fontId="16" fillId="3" borderId="0" xfId="1" applyFont="1" applyFill="1" applyAlignment="1" applyProtection="1"/>
    <xf numFmtId="0" fontId="10" fillId="3" borderId="0" xfId="1" applyFont="1" applyFill="1" applyAlignment="1" applyProtection="1">
      <alignment wrapText="1"/>
    </xf>
    <xf numFmtId="0" fontId="16" fillId="3" borderId="0" xfId="1" applyFont="1" applyFill="1" applyAlignment="1" applyProtection="1">
      <alignment wrapText="1"/>
    </xf>
    <xf numFmtId="0" fontId="1" fillId="4" borderId="1" xfId="0" applyFont="1" applyFill="1" applyBorder="1" applyProtection="1">
      <protection locked="0"/>
    </xf>
    <xf numFmtId="164" fontId="1" fillId="4" borderId="1" xfId="0" applyNumberFormat="1" applyFont="1" applyFill="1" applyBorder="1" applyProtection="1">
      <protection locked="0"/>
    </xf>
    <xf numFmtId="2" fontId="1" fillId="4" borderId="1" xfId="0" applyNumberFormat="1" applyFont="1" applyFill="1" applyBorder="1" applyProtection="1">
      <protection locked="0"/>
    </xf>
    <xf numFmtId="165" fontId="1" fillId="4" borderId="1" xfId="0" applyNumberFormat="1" applyFont="1" applyFill="1" applyBorder="1" applyProtection="1">
      <protection locked="0"/>
    </xf>
    <xf numFmtId="0" fontId="0" fillId="3" borderId="0" xfId="0" applyFill="1" applyAlignment="1">
      <alignment wrapText="1"/>
    </xf>
    <xf numFmtId="164" fontId="1" fillId="4" borderId="2" xfId="0" applyNumberFormat="1" applyFont="1" applyFill="1" applyBorder="1" applyProtection="1">
      <protection locked="0"/>
    </xf>
    <xf numFmtId="2" fontId="1" fillId="4" borderId="2" xfId="0" applyNumberFormat="1" applyFont="1" applyFill="1" applyBorder="1" applyProtection="1">
      <protection locked="0"/>
    </xf>
    <xf numFmtId="0" fontId="1" fillId="4" borderId="2" xfId="0" applyFont="1" applyFill="1" applyBorder="1" applyProtection="1">
      <protection locked="0"/>
    </xf>
    <xf numFmtId="0" fontId="1" fillId="2" borderId="0" xfId="0" applyFont="1" applyFill="1" applyProtection="1">
      <protection hidden="1"/>
    </xf>
    <xf numFmtId="0" fontId="1" fillId="0" borderId="0" xfId="0" applyFont="1" applyProtection="1">
      <protection hidden="1"/>
    </xf>
    <xf numFmtId="0" fontId="1" fillId="3" borderId="0" xfId="0" applyFont="1" applyFill="1" applyProtection="1">
      <protection hidden="1"/>
    </xf>
    <xf numFmtId="0" fontId="2" fillId="3" borderId="0" xfId="0" applyFont="1" applyFill="1" applyProtection="1">
      <protection hidden="1"/>
    </xf>
    <xf numFmtId="0" fontId="1" fillId="3" borderId="0" xfId="0" applyFont="1" applyFill="1" applyAlignment="1" applyProtection="1">
      <alignment horizontal="center"/>
      <protection hidden="1"/>
    </xf>
    <xf numFmtId="164" fontId="1" fillId="3" borderId="0" xfId="0" applyNumberFormat="1" applyFont="1" applyFill="1" applyProtection="1">
      <protection hidden="1"/>
    </xf>
    <xf numFmtId="0" fontId="1" fillId="3" borderId="0" xfId="0" applyFont="1" applyFill="1" applyAlignment="1" applyProtection="1">
      <alignment horizontal="left"/>
      <protection hidden="1"/>
    </xf>
    <xf numFmtId="0" fontId="2" fillId="0" borderId="3" xfId="0" applyFont="1" applyBorder="1" applyProtection="1">
      <protection hidden="1"/>
    </xf>
    <xf numFmtId="0" fontId="1" fillId="0" borderId="1" xfId="0" applyFont="1" applyBorder="1" applyProtection="1">
      <protection hidden="1"/>
    </xf>
    <xf numFmtId="0" fontId="1" fillId="0" borderId="2" xfId="0" applyFont="1" applyBorder="1" applyProtection="1">
      <protection hidden="1"/>
    </xf>
    <xf numFmtId="0" fontId="1" fillId="3" borderId="0" xfId="0" applyFont="1" applyFill="1" applyAlignment="1" applyProtection="1">
      <alignment horizontal="right"/>
      <protection hidden="1"/>
    </xf>
    <xf numFmtId="164" fontId="1" fillId="3" borderId="4" xfId="0" applyNumberFormat="1" applyFont="1" applyFill="1" applyBorder="1" applyAlignment="1" applyProtection="1">
      <alignment horizontal="right"/>
      <protection hidden="1"/>
    </xf>
    <xf numFmtId="164" fontId="1" fillId="3" borderId="2" xfId="0" applyNumberFormat="1" applyFont="1" applyFill="1" applyBorder="1" applyAlignment="1" applyProtection="1">
      <alignment horizontal="right"/>
      <protection hidden="1"/>
    </xf>
    <xf numFmtId="0" fontId="1" fillId="0" borderId="5" xfId="0" applyFont="1" applyBorder="1" applyProtection="1">
      <protection hidden="1"/>
    </xf>
    <xf numFmtId="164" fontId="1" fillId="3" borderId="6" xfId="0" applyNumberFormat="1" applyFont="1" applyFill="1" applyBorder="1" applyAlignment="1" applyProtection="1">
      <alignment horizontal="right"/>
      <protection hidden="1"/>
    </xf>
    <xf numFmtId="0" fontId="2" fillId="0" borderId="0" xfId="0" applyFont="1" applyProtection="1">
      <protection hidden="1"/>
    </xf>
    <xf numFmtId="16" fontId="1" fillId="3" borderId="0" xfId="0" applyNumberFormat="1" applyFont="1" applyFill="1" applyProtection="1">
      <protection hidden="1"/>
    </xf>
    <xf numFmtId="0" fontId="1" fillId="2" borderId="0" xfId="0" applyFont="1" applyFill="1" applyAlignment="1" applyProtection="1">
      <alignment horizontal="left" vertical="top" wrapText="1"/>
      <protection hidden="1"/>
    </xf>
    <xf numFmtId="0" fontId="1" fillId="3" borderId="0" xfId="0" applyFont="1" applyFill="1" applyAlignment="1" applyProtection="1">
      <alignment horizontal="left" vertical="top" wrapText="1"/>
      <protection hidden="1"/>
    </xf>
    <xf numFmtId="0" fontId="2" fillId="3" borderId="4" xfId="0" applyFont="1" applyFill="1" applyBorder="1" applyAlignment="1" applyProtection="1">
      <alignment horizontal="left" vertical="top" wrapText="1"/>
      <protection hidden="1"/>
    </xf>
    <xf numFmtId="0" fontId="2" fillId="3" borderId="3" xfId="0" applyFont="1" applyFill="1" applyBorder="1" applyAlignment="1" applyProtection="1">
      <alignment horizontal="left" vertical="top" wrapText="1"/>
      <protection hidden="1"/>
    </xf>
    <xf numFmtId="0" fontId="12" fillId="3" borderId="3" xfId="0" applyFont="1" applyFill="1" applyBorder="1" applyAlignment="1" applyProtection="1">
      <alignment horizontal="center" vertical="top" wrapText="1"/>
      <protection hidden="1"/>
    </xf>
    <xf numFmtId="0" fontId="2" fillId="3" borderId="3" xfId="0" applyFont="1" applyFill="1" applyBorder="1" applyAlignment="1" applyProtection="1">
      <alignment horizontal="center" vertical="top" wrapText="1"/>
      <protection hidden="1"/>
    </xf>
    <xf numFmtId="0" fontId="2" fillId="3" borderId="7" xfId="0" applyFont="1" applyFill="1" applyBorder="1" applyAlignment="1" applyProtection="1">
      <alignment horizontal="center"/>
      <protection hidden="1"/>
    </xf>
    <xf numFmtId="0" fontId="9" fillId="5" borderId="8" xfId="0" applyFont="1" applyFill="1" applyBorder="1" applyAlignment="1" applyProtection="1">
      <alignment horizontal="center" vertical="top" wrapText="1"/>
      <protection hidden="1"/>
    </xf>
    <xf numFmtId="0" fontId="2" fillId="3" borderId="0" xfId="0" applyFont="1" applyFill="1" applyAlignment="1" applyProtection="1">
      <alignment horizontal="left" vertical="top" wrapText="1"/>
      <protection hidden="1"/>
    </xf>
    <xf numFmtId="0" fontId="1" fillId="0" borderId="0" xfId="0" applyFont="1" applyAlignment="1" applyProtection="1">
      <alignment horizontal="left" vertical="top" wrapText="1"/>
      <protection hidden="1"/>
    </xf>
    <xf numFmtId="0" fontId="1" fillId="3" borderId="7" xfId="0" applyFont="1" applyFill="1" applyBorder="1" applyProtection="1">
      <protection hidden="1"/>
    </xf>
    <xf numFmtId="164" fontId="1" fillId="5" borderId="1" xfId="0" applyNumberFormat="1" applyFont="1" applyFill="1" applyBorder="1" applyProtection="1">
      <protection hidden="1"/>
    </xf>
    <xf numFmtId="164" fontId="1" fillId="3" borderId="1" xfId="0" applyNumberFormat="1" applyFont="1" applyFill="1" applyBorder="1" applyProtection="1">
      <protection hidden="1"/>
    </xf>
    <xf numFmtId="0" fontId="1" fillId="5" borderId="1" xfId="0" applyFont="1" applyFill="1" applyBorder="1" applyProtection="1">
      <protection hidden="1"/>
    </xf>
    <xf numFmtId="165" fontId="1" fillId="3" borderId="1" xfId="0" applyNumberFormat="1" applyFont="1" applyFill="1" applyBorder="1" applyProtection="1">
      <protection hidden="1"/>
    </xf>
    <xf numFmtId="0" fontId="1" fillId="0" borderId="9" xfId="0" applyFont="1" applyBorder="1" applyProtection="1">
      <protection hidden="1"/>
    </xf>
    <xf numFmtId="164" fontId="1" fillId="3" borderId="10" xfId="0" applyNumberFormat="1" applyFont="1" applyFill="1" applyBorder="1" applyProtection="1">
      <protection hidden="1"/>
    </xf>
    <xf numFmtId="0" fontId="1" fillId="5" borderId="10" xfId="0" applyFont="1" applyFill="1" applyBorder="1" applyProtection="1">
      <protection hidden="1"/>
    </xf>
    <xf numFmtId="0" fontId="1" fillId="3" borderId="10" xfId="0" applyFont="1" applyFill="1" applyBorder="1" applyProtection="1">
      <protection hidden="1"/>
    </xf>
    <xf numFmtId="165" fontId="1" fillId="3" borderId="10" xfId="0" applyNumberFormat="1" applyFont="1" applyFill="1" applyBorder="1" applyProtection="1">
      <protection hidden="1"/>
    </xf>
    <xf numFmtId="164" fontId="1" fillId="3" borderId="2" xfId="0" applyNumberFormat="1" applyFont="1" applyFill="1" applyBorder="1" applyProtection="1">
      <protection hidden="1"/>
    </xf>
    <xf numFmtId="0" fontId="1" fillId="5" borderId="2" xfId="0" applyFont="1" applyFill="1" applyBorder="1" applyProtection="1">
      <protection hidden="1"/>
    </xf>
    <xf numFmtId="0" fontId="1" fillId="3" borderId="2" xfId="0" applyFont="1" applyFill="1" applyBorder="1" applyProtection="1">
      <protection hidden="1"/>
    </xf>
    <xf numFmtId="165" fontId="1" fillId="3" borderId="2" xfId="0" applyNumberFormat="1" applyFont="1" applyFill="1" applyBorder="1" applyProtection="1">
      <protection hidden="1"/>
    </xf>
    <xf numFmtId="0" fontId="2" fillId="0" borderId="11" xfId="0" applyFont="1" applyBorder="1" applyProtection="1">
      <protection hidden="1"/>
    </xf>
    <xf numFmtId="164" fontId="1" fillId="5" borderId="10" xfId="0" applyNumberFormat="1" applyFont="1" applyFill="1" applyBorder="1" applyProtection="1">
      <protection hidden="1"/>
    </xf>
    <xf numFmtId="0" fontId="2" fillId="0" borderId="2" xfId="0" applyFont="1" applyBorder="1" applyProtection="1">
      <protection hidden="1"/>
    </xf>
    <xf numFmtId="164" fontId="1" fillId="5" borderId="2" xfId="0" applyNumberFormat="1" applyFont="1" applyFill="1" applyBorder="1" applyProtection="1">
      <protection hidden="1"/>
    </xf>
    <xf numFmtId="0" fontId="1" fillId="3" borderId="6" xfId="0" applyFont="1" applyFill="1" applyBorder="1" applyProtection="1">
      <protection hidden="1"/>
    </xf>
    <xf numFmtId="0" fontId="2" fillId="0" borderId="12" xfId="0" applyFont="1" applyBorder="1" applyProtection="1">
      <protection hidden="1"/>
    </xf>
    <xf numFmtId="164" fontId="1" fillId="5" borderId="6" xfId="0" applyNumberFormat="1" applyFont="1" applyFill="1" applyBorder="1" applyProtection="1">
      <protection hidden="1"/>
    </xf>
    <xf numFmtId="164" fontId="1" fillId="3" borderId="6" xfId="0" applyNumberFormat="1" applyFont="1" applyFill="1" applyBorder="1" applyProtection="1">
      <protection hidden="1"/>
    </xf>
    <xf numFmtId="0" fontId="1" fillId="5" borderId="6" xfId="0" applyFont="1" applyFill="1" applyBorder="1" applyProtection="1">
      <protection hidden="1"/>
    </xf>
    <xf numFmtId="0" fontId="1" fillId="5" borderId="5" xfId="0" applyFont="1" applyFill="1" applyBorder="1" applyProtection="1">
      <protection hidden="1"/>
    </xf>
    <xf numFmtId="165" fontId="1" fillId="3" borderId="6" xfId="0" applyNumberFormat="1" applyFont="1" applyFill="1" applyBorder="1" applyProtection="1">
      <protection hidden="1"/>
    </xf>
    <xf numFmtId="0" fontId="1" fillId="3" borderId="10" xfId="0" applyFont="1" applyFill="1" applyBorder="1" applyProtection="1">
      <protection locked="0"/>
    </xf>
    <xf numFmtId="0" fontId="12" fillId="3" borderId="3" xfId="0" applyFont="1" applyFill="1" applyBorder="1" applyAlignment="1" applyProtection="1">
      <alignment horizontal="center"/>
      <protection hidden="1"/>
    </xf>
    <xf numFmtId="0" fontId="2" fillId="3" borderId="0" xfId="0" applyFont="1" applyFill="1" applyAlignment="1" applyProtection="1">
      <alignment horizontal="right"/>
      <protection hidden="1"/>
    </xf>
    <xf numFmtId="0" fontId="1" fillId="6" borderId="0" xfId="0" applyFont="1" applyFill="1"/>
    <xf numFmtId="0" fontId="1" fillId="6" borderId="0" xfId="0" applyFont="1" applyFill="1" applyAlignment="1" applyProtection="1">
      <alignment horizontal="center"/>
      <protection hidden="1"/>
    </xf>
    <xf numFmtId="0" fontId="1" fillId="6" borderId="0" xfId="0" applyFont="1" applyFill="1" applyProtection="1">
      <protection hidden="1"/>
    </xf>
    <xf numFmtId="0" fontId="1" fillId="7" borderId="0" xfId="0" applyFont="1" applyFill="1"/>
    <xf numFmtId="0" fontId="1" fillId="7" borderId="0" xfId="0" applyFont="1" applyFill="1" applyProtection="1">
      <protection hidden="1"/>
    </xf>
    <xf numFmtId="0" fontId="1" fillId="7" borderId="0" xfId="0" applyFont="1" applyFill="1" applyAlignment="1" applyProtection="1">
      <alignment horizontal="left"/>
      <protection hidden="1"/>
    </xf>
    <xf numFmtId="0" fontId="1" fillId="7" borderId="0" xfId="0" applyFont="1" applyFill="1" applyAlignment="1">
      <alignment horizontal="left"/>
    </xf>
    <xf numFmtId="0" fontId="1" fillId="2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2" fillId="2" borderId="0" xfId="0" applyFont="1" applyFill="1"/>
    <xf numFmtId="0" fontId="2" fillId="3" borderId="0" xfId="0" applyFont="1" applyFill="1"/>
    <xf numFmtId="0" fontId="2" fillId="3" borderId="3" xfId="0" applyFont="1" applyFill="1" applyBorder="1" applyAlignment="1">
      <alignment horizontal="center" vertical="top" wrapText="1"/>
    </xf>
    <xf numFmtId="0" fontId="2" fillId="3" borderId="3" xfId="0" applyFont="1" applyFill="1" applyBorder="1" applyAlignment="1">
      <alignment horizontal="left" vertical="top" wrapText="1"/>
    </xf>
    <xf numFmtId="0" fontId="2" fillId="5" borderId="3" xfId="0" applyFont="1" applyFill="1" applyBorder="1" applyAlignment="1">
      <alignment horizontal="center" vertical="top" wrapText="1"/>
    </xf>
    <xf numFmtId="0" fontId="2" fillId="8" borderId="3" xfId="0" quotePrefix="1" applyFont="1" applyFill="1" applyBorder="1" applyAlignment="1">
      <alignment horizontal="center" vertical="top" wrapText="1"/>
    </xf>
    <xf numFmtId="0" fontId="2" fillId="3" borderId="3" xfId="0" quotePrefix="1" applyFont="1" applyFill="1" applyBorder="1" applyAlignment="1">
      <alignment horizontal="center" vertical="top" wrapText="1"/>
    </xf>
    <xf numFmtId="0" fontId="1" fillId="4" borderId="3" xfId="0" applyFont="1" applyFill="1" applyBorder="1" applyAlignment="1" applyProtection="1">
      <alignment horizontal="left"/>
      <protection locked="0"/>
    </xf>
    <xf numFmtId="0" fontId="1" fillId="3" borderId="3" xfId="0" applyFont="1" applyFill="1" applyBorder="1" applyAlignment="1">
      <alignment horizontal="center"/>
    </xf>
    <xf numFmtId="164" fontId="1" fillId="5" borderId="3" xfId="0" applyNumberFormat="1" applyFont="1" applyFill="1" applyBorder="1" applyAlignment="1">
      <alignment horizontal="left"/>
    </xf>
    <xf numFmtId="164" fontId="1" fillId="8" borderId="3" xfId="0" applyNumberFormat="1" applyFont="1" applyFill="1" applyBorder="1" applyAlignment="1">
      <alignment horizontal="left"/>
    </xf>
    <xf numFmtId="164" fontId="1" fillId="4" borderId="3" xfId="0" applyNumberFormat="1" applyFont="1" applyFill="1" applyBorder="1" applyAlignment="1" applyProtection="1">
      <alignment horizontal="right"/>
      <protection locked="0"/>
    </xf>
    <xf numFmtId="164" fontId="1" fillId="3" borderId="3" xfId="0" applyNumberFormat="1" applyFont="1" applyFill="1" applyBorder="1"/>
    <xf numFmtId="0" fontId="1" fillId="7" borderId="0" xfId="0" applyFont="1" applyFill="1" applyAlignment="1">
      <alignment horizontal="center"/>
    </xf>
    <xf numFmtId="0" fontId="12" fillId="3" borderId="0" xfId="0" applyFont="1" applyFill="1" applyAlignment="1" applyProtection="1">
      <alignment horizontal="center"/>
      <protection hidden="1"/>
    </xf>
    <xf numFmtId="164" fontId="1" fillId="3" borderId="0" xfId="0" applyNumberFormat="1" applyFont="1" applyFill="1" applyAlignment="1" applyProtection="1">
      <alignment horizontal="right"/>
      <protection hidden="1"/>
    </xf>
    <xf numFmtId="164" fontId="1" fillId="6" borderId="0" xfId="0" applyNumberFormat="1" applyFont="1" applyFill="1" applyProtection="1">
      <protection hidden="1"/>
    </xf>
    <xf numFmtId="164" fontId="1" fillId="6" borderId="2" xfId="0" applyNumberFormat="1" applyFont="1" applyFill="1" applyBorder="1" applyProtection="1">
      <protection hidden="1"/>
    </xf>
    <xf numFmtId="0" fontId="23" fillId="3" borderId="3" xfId="0" applyFont="1" applyFill="1" applyBorder="1" applyAlignment="1" applyProtection="1">
      <alignment horizontal="center" vertical="top" wrapText="1"/>
      <protection hidden="1"/>
    </xf>
    <xf numFmtId="164" fontId="1" fillId="9" borderId="1" xfId="0" applyNumberFormat="1" applyFont="1" applyFill="1" applyBorder="1" applyProtection="1">
      <protection hidden="1"/>
    </xf>
    <xf numFmtId="164" fontId="1" fillId="9" borderId="2" xfId="0" applyNumberFormat="1" applyFont="1" applyFill="1" applyBorder="1" applyProtection="1">
      <protection hidden="1"/>
    </xf>
    <xf numFmtId="164" fontId="1" fillId="5" borderId="7" xfId="0" applyNumberFormat="1" applyFont="1" applyFill="1" applyBorder="1" applyProtection="1">
      <protection hidden="1"/>
    </xf>
    <xf numFmtId="164" fontId="1" fillId="5" borderId="3" xfId="0" applyNumberFormat="1" applyFont="1" applyFill="1" applyBorder="1" applyProtection="1">
      <protection hidden="1"/>
    </xf>
    <xf numFmtId="0" fontId="25" fillId="3" borderId="0" xfId="0" applyFont="1" applyFill="1" applyAlignment="1">
      <alignment wrapText="1"/>
    </xf>
    <xf numFmtId="0" fontId="12" fillId="0" borderId="0" xfId="0" applyFont="1"/>
    <xf numFmtId="0" fontId="10" fillId="3" borderId="0" xfId="0" applyFont="1" applyFill="1" applyAlignment="1">
      <alignment vertical="top" wrapText="1"/>
    </xf>
    <xf numFmtId="0" fontId="11" fillId="0" borderId="0" xfId="0" applyFont="1"/>
    <xf numFmtId="0" fontId="10" fillId="3" borderId="0" xfId="0" applyFont="1" applyFill="1" applyAlignment="1">
      <alignment wrapText="1"/>
    </xf>
    <xf numFmtId="0" fontId="11" fillId="0" borderId="0" xfId="0" applyFont="1" applyAlignment="1">
      <alignment wrapText="1"/>
    </xf>
    <xf numFmtId="0" fontId="0" fillId="0" borderId="0" xfId="0" applyAlignment="1">
      <alignment wrapText="1"/>
    </xf>
    <xf numFmtId="164" fontId="1" fillId="4" borderId="13" xfId="0" applyNumberFormat="1" applyFont="1" applyFill="1" applyBorder="1" applyAlignment="1" applyProtection="1">
      <alignment horizontal="left"/>
      <protection locked="0"/>
    </xf>
    <xf numFmtId="164" fontId="1" fillId="4" borderId="14" xfId="0" applyNumberFormat="1" applyFont="1" applyFill="1" applyBorder="1" applyAlignment="1" applyProtection="1">
      <alignment horizontal="left"/>
      <protection locked="0"/>
    </xf>
    <xf numFmtId="164" fontId="1" fillId="4" borderId="8" xfId="0" applyNumberFormat="1" applyFont="1" applyFill="1" applyBorder="1" applyAlignment="1" applyProtection="1">
      <alignment horizontal="left"/>
      <protection locked="0"/>
    </xf>
    <xf numFmtId="0" fontId="1" fillId="3" borderId="4" xfId="0" applyFont="1" applyFill="1" applyBorder="1" applyAlignment="1" applyProtection="1">
      <alignment horizontal="center" vertical="center"/>
      <protection hidden="1"/>
    </xf>
    <xf numFmtId="0" fontId="1" fillId="3" borderId="7" xfId="0" applyFont="1" applyFill="1" applyBorder="1" applyAlignment="1" applyProtection="1">
      <alignment horizontal="center" vertical="center"/>
      <protection hidden="1"/>
    </xf>
    <xf numFmtId="0" fontId="1" fillId="3" borderId="6" xfId="0" applyFont="1" applyFill="1" applyBorder="1" applyAlignment="1" applyProtection="1">
      <alignment horizontal="center" vertical="center"/>
      <protection hidden="1"/>
    </xf>
    <xf numFmtId="0" fontId="25" fillId="3" borderId="0" xfId="0" applyFont="1" applyFill="1" applyAlignment="1">
      <alignment horizontal="center" wrapText="1"/>
    </xf>
    <xf numFmtId="0" fontId="25" fillId="3" borderId="0" xfId="0" applyFont="1" applyFill="1" applyAlignment="1">
      <alignment horizontal="center"/>
    </xf>
    <xf numFmtId="0" fontId="20" fillId="8" borderId="13" xfId="0" applyFont="1" applyFill="1" applyBorder="1" applyAlignment="1">
      <alignment horizontal="center" vertical="top" wrapText="1"/>
    </xf>
    <xf numFmtId="0" fontId="21" fillId="8" borderId="14" xfId="0" applyFont="1" applyFill="1" applyBorder="1" applyAlignment="1">
      <alignment horizontal="center" vertical="top" wrapText="1"/>
    </xf>
    <xf numFmtId="0" fontId="21" fillId="8" borderId="8" xfId="0" applyFont="1" applyFill="1" applyBorder="1" applyAlignment="1">
      <alignment horizontal="center" vertical="top" wrapText="1"/>
    </xf>
    <xf numFmtId="0" fontId="1" fillId="3" borderId="13" xfId="0" applyFont="1" applyFill="1" applyBorder="1" applyAlignment="1">
      <alignment horizontal="center" vertical="top" wrapText="1"/>
    </xf>
    <xf numFmtId="0" fontId="22" fillId="0" borderId="14" xfId="0" applyFont="1" applyBorder="1" applyAlignment="1">
      <alignment horizontal="center" vertical="top" wrapText="1"/>
    </xf>
    <xf numFmtId="0" fontId="22" fillId="0" borderId="15" xfId="0" applyFont="1" applyBorder="1" applyAlignment="1">
      <alignment horizontal="center" vertical="top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CCFF99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EFA9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008852"/>
      <color rgb="FF33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3.xml"/><Relationship Id="rId5" Type="http://schemas.openxmlformats.org/officeDocument/2006/relationships/styles" Target="style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393611884859961"/>
          <c:y val="5.9821095641176582E-2"/>
          <c:w val="0.74240009388894546"/>
          <c:h val="0.7760574569666151"/>
        </c:manualLayout>
      </c:layout>
      <c:scatterChart>
        <c:scatterStyle val="lineMarker"/>
        <c:varyColors val="0"/>
        <c:ser>
          <c:idx val="0"/>
          <c:order val="0"/>
          <c:tx>
            <c:strRef>
              <c:f>'Creep Calculation'!$D$11</c:f>
              <c:strCache>
                <c:ptCount val="1"/>
                <c:pt idx="0">
                  <c:v>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trendline>
            <c:trendlineType val="linear"/>
            <c:dispRSqr val="0"/>
            <c:dispEq val="0"/>
          </c:trendline>
          <c:xVal>
            <c:numRef>
              <c:f>'Creep Calculation'!$F$10:$I$10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</c:numCache>
            </c:numRef>
          </c:xVal>
          <c:yVal>
            <c:numRef>
              <c:f>'Creep Calculation'!$F$11:$I$11</c:f>
              <c:numCache>
                <c:formatCode>0.0000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497-4D59-8858-42669068FD67}"/>
            </c:ext>
          </c:extLst>
        </c:ser>
        <c:ser>
          <c:idx val="1"/>
          <c:order val="1"/>
          <c:tx>
            <c:strRef>
              <c:f>'Creep Calculation'!$D$12</c:f>
              <c:strCache>
                <c:ptCount val="1"/>
                <c:pt idx="0">
                  <c:v>2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00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trendline>
            <c:trendlineType val="linear"/>
            <c:dispRSqr val="0"/>
            <c:dispEq val="0"/>
          </c:trendline>
          <c:xVal>
            <c:numRef>
              <c:f>'Creep Calculation'!$F$10:$I$10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</c:numCache>
            </c:numRef>
          </c:xVal>
          <c:yVal>
            <c:numRef>
              <c:f>'Creep Calculation'!$F$12:$I$12</c:f>
              <c:numCache>
                <c:formatCode>0.0000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497-4D59-8858-42669068FD67}"/>
            </c:ext>
          </c:extLst>
        </c:ser>
        <c:ser>
          <c:idx val="2"/>
          <c:order val="2"/>
          <c:tx>
            <c:strRef>
              <c:f>'Creep Calculation'!$D$13</c:f>
              <c:strCache>
                <c:ptCount val="1"/>
                <c:pt idx="0">
                  <c:v>3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66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trendline>
            <c:trendlineType val="linear"/>
            <c:dispRSqr val="0"/>
            <c:dispEq val="0"/>
          </c:trendline>
          <c:xVal>
            <c:numRef>
              <c:f>'Creep Calculation'!$F$10:$I$10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</c:numCache>
            </c:numRef>
          </c:xVal>
          <c:yVal>
            <c:numRef>
              <c:f>'Creep Calculation'!$F$13:$I$13</c:f>
              <c:numCache>
                <c:formatCode>0.0000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497-4D59-8858-42669068FD67}"/>
            </c:ext>
          </c:extLst>
        </c:ser>
        <c:ser>
          <c:idx val="3"/>
          <c:order val="3"/>
          <c:tx>
            <c:strRef>
              <c:f>'Creep Calculation'!$D$14</c:f>
              <c:strCache>
                <c:ptCount val="1"/>
                <c:pt idx="0">
                  <c:v>4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CC99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trendline>
            <c:trendlineType val="linear"/>
            <c:dispRSqr val="0"/>
            <c:dispEq val="0"/>
          </c:trendline>
          <c:xVal>
            <c:numRef>
              <c:f>'Creep Calculation'!$F$10:$I$10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</c:numCache>
            </c:numRef>
          </c:xVal>
          <c:yVal>
            <c:numRef>
              <c:f>'Creep Calculation'!$F$14:$I$14</c:f>
              <c:numCache>
                <c:formatCode>0.0000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497-4D59-8858-42669068FD67}"/>
            </c:ext>
          </c:extLst>
        </c:ser>
        <c:ser>
          <c:idx val="4"/>
          <c:order val="4"/>
          <c:tx>
            <c:strRef>
              <c:f>'Creep Calculation'!$D$15</c:f>
              <c:strCache>
                <c:ptCount val="1"/>
                <c:pt idx="0">
                  <c:v>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CC99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trendline>
            <c:trendlineType val="linear"/>
            <c:dispRSqr val="0"/>
            <c:dispEq val="0"/>
          </c:trendline>
          <c:xVal>
            <c:numRef>
              <c:f>'Creep Calculation'!$F$10:$I$10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</c:numCache>
            </c:numRef>
          </c:xVal>
          <c:yVal>
            <c:numRef>
              <c:f>'Creep Calculation'!$F$15:$I$15</c:f>
              <c:numCache>
                <c:formatCode>0.0000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C497-4D59-8858-42669068FD67}"/>
            </c:ext>
          </c:extLst>
        </c:ser>
        <c:ser>
          <c:idx val="5"/>
          <c:order val="5"/>
          <c:tx>
            <c:strRef>
              <c:f>'Creep Calculation'!$D$16</c:f>
              <c:strCache>
                <c:ptCount val="1"/>
                <c:pt idx="0">
                  <c:v>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8000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trendline>
            <c:trendlineType val="linear"/>
            <c:dispRSqr val="0"/>
            <c:dispEq val="0"/>
          </c:trendline>
          <c:xVal>
            <c:numRef>
              <c:f>'Creep Calculation'!$F$10:$I$10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</c:numCache>
            </c:numRef>
          </c:xVal>
          <c:yVal>
            <c:numRef>
              <c:f>'Creep Calculation'!$F$16:$I$16</c:f>
              <c:numCache>
                <c:formatCode>0.0000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C497-4D59-8858-42669068FD67}"/>
            </c:ext>
          </c:extLst>
        </c:ser>
        <c:ser>
          <c:idx val="6"/>
          <c:order val="6"/>
          <c:tx>
            <c:strRef>
              <c:f>'Creep Calculation'!$D$17</c:f>
              <c:strCache>
                <c:ptCount val="1"/>
                <c:pt idx="0">
                  <c:v>7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trendline>
            <c:trendlineType val="linear"/>
            <c:dispRSqr val="0"/>
            <c:dispEq val="0"/>
          </c:trendline>
          <c:xVal>
            <c:numRef>
              <c:f>'Creep Calculation'!$F$10:$I$10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</c:numCache>
            </c:numRef>
          </c:xVal>
          <c:yVal>
            <c:numRef>
              <c:f>'Creep Calculation'!$F$17:$I$17</c:f>
              <c:numCache>
                <c:formatCode>0.0000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C497-4D59-8858-42669068FD67}"/>
            </c:ext>
          </c:extLst>
        </c:ser>
        <c:ser>
          <c:idx val="7"/>
          <c:order val="7"/>
          <c:tx>
            <c:strRef>
              <c:f>'Creep Calculation'!$D$18</c:f>
              <c:strCache>
                <c:ptCount val="1"/>
                <c:pt idx="0">
                  <c:v>8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0000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trendline>
            <c:trendlineType val="linear"/>
            <c:dispRSqr val="0"/>
            <c:dispEq val="0"/>
          </c:trendline>
          <c:xVal>
            <c:numRef>
              <c:f>'Creep Calculation'!$F$10:$I$10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</c:numCache>
            </c:numRef>
          </c:xVal>
          <c:yVal>
            <c:numRef>
              <c:f>'Creep Calculation'!$F$18:$I$18</c:f>
              <c:numCache>
                <c:formatCode>0.0000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C497-4D59-8858-42669068FD67}"/>
            </c:ext>
          </c:extLst>
        </c:ser>
        <c:ser>
          <c:idx val="8"/>
          <c:order val="8"/>
          <c:tx>
            <c:strRef>
              <c:f>'Creep Calculation'!$D$19</c:f>
              <c:strCache>
                <c:ptCount val="1"/>
                <c:pt idx="0">
                  <c:v>9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00CC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trendline>
            <c:trendlineType val="linear"/>
            <c:dispRSqr val="0"/>
            <c:dispEq val="0"/>
          </c:trendline>
          <c:xVal>
            <c:numRef>
              <c:f>'Creep Calculation'!$F$10:$I$10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</c:numCache>
            </c:numRef>
          </c:xVal>
          <c:yVal>
            <c:numRef>
              <c:f>'Creep Calculation'!$F$19:$I$19</c:f>
              <c:numCache>
                <c:formatCode>0.0000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C497-4D59-8858-42669068FD67}"/>
            </c:ext>
          </c:extLst>
        </c:ser>
        <c:ser>
          <c:idx val="9"/>
          <c:order val="9"/>
          <c:tx>
            <c:strRef>
              <c:f>'Creep Calculation'!$D$20</c:f>
              <c:strCache>
                <c:ptCount val="1"/>
                <c:pt idx="0">
                  <c:v>10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00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trendline>
            <c:trendlineType val="linear"/>
            <c:dispRSqr val="0"/>
            <c:dispEq val="0"/>
          </c:trendline>
          <c:xVal>
            <c:numRef>
              <c:f>'Creep Calculation'!$F$10:$I$10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</c:numCache>
            </c:numRef>
          </c:xVal>
          <c:yVal>
            <c:numRef>
              <c:f>'Creep Calculation'!$F$20:$I$20</c:f>
              <c:numCache>
                <c:formatCode>0.0000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C497-4D59-8858-42669068FD67}"/>
            </c:ext>
          </c:extLst>
        </c:ser>
        <c:ser>
          <c:idx val="10"/>
          <c:order val="10"/>
          <c:tx>
            <c:strRef>
              <c:f>'Creep Calculation'!$D$21</c:f>
              <c:strCache>
                <c:ptCount val="1"/>
                <c:pt idx="0">
                  <c:v>11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CCFFCC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trendline>
            <c:trendlineType val="linear"/>
            <c:dispRSqr val="0"/>
            <c:dispEq val="0"/>
          </c:trendline>
          <c:xVal>
            <c:numRef>
              <c:f>'Creep Calculation'!$F$10:$I$10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</c:numCache>
            </c:numRef>
          </c:xVal>
          <c:yVal>
            <c:numRef>
              <c:f>'Creep Calculation'!$F$21:$I$21</c:f>
              <c:numCache>
                <c:formatCode>0.0000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C497-4D59-8858-42669068FD67}"/>
            </c:ext>
          </c:extLst>
        </c:ser>
        <c:ser>
          <c:idx val="11"/>
          <c:order val="11"/>
          <c:tx>
            <c:strRef>
              <c:f>'Creep Calculation'!$D$22</c:f>
              <c:strCache>
                <c:ptCount val="1"/>
                <c:pt idx="0">
                  <c:v>12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808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trendline>
            <c:trendlineType val="linear"/>
            <c:dispRSqr val="0"/>
            <c:dispEq val="0"/>
          </c:trendline>
          <c:xVal>
            <c:numRef>
              <c:f>'Creep Calculation'!$F$10:$I$10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</c:numCache>
            </c:numRef>
          </c:xVal>
          <c:yVal>
            <c:numRef>
              <c:f>'Creep Calculation'!$F$22:$I$22</c:f>
              <c:numCache>
                <c:formatCode>0.0000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C497-4D59-8858-42669068FD67}"/>
            </c:ext>
          </c:extLst>
        </c:ser>
        <c:ser>
          <c:idx val="12"/>
          <c:order val="12"/>
          <c:tx>
            <c:strRef>
              <c:f>'Creep Calculation'!$D$23</c:f>
              <c:strCache>
                <c:ptCount val="1"/>
                <c:pt idx="0">
                  <c:v>13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99CC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trendline>
            <c:trendlineType val="linear"/>
            <c:dispRSqr val="0"/>
            <c:dispEq val="0"/>
          </c:trendline>
          <c:xVal>
            <c:numRef>
              <c:f>'Creep Calculation'!$F$10:$I$10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</c:numCache>
            </c:numRef>
          </c:xVal>
          <c:yVal>
            <c:numRef>
              <c:f>'Creep Calculation'!$F$23:$I$23</c:f>
              <c:numCache>
                <c:formatCode>0.0000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C497-4D59-8858-42669068FD67}"/>
            </c:ext>
          </c:extLst>
        </c:ser>
        <c:ser>
          <c:idx val="13"/>
          <c:order val="13"/>
          <c:tx>
            <c:strRef>
              <c:f>'Creep Calculation'!$D$24</c:f>
              <c:strCache>
                <c:ptCount val="1"/>
                <c:pt idx="0">
                  <c:v>14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99CC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trendline>
            <c:trendlineType val="linear"/>
            <c:dispRSqr val="0"/>
            <c:dispEq val="0"/>
          </c:trendline>
          <c:xVal>
            <c:numRef>
              <c:f>'Creep Calculation'!$F$10:$I$10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</c:numCache>
            </c:numRef>
          </c:xVal>
          <c:yVal>
            <c:numRef>
              <c:f>'Creep Calculation'!$F$24:$I$24</c:f>
              <c:numCache>
                <c:formatCode>0.0000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C497-4D59-8858-42669068FD67}"/>
            </c:ext>
          </c:extLst>
        </c:ser>
        <c:ser>
          <c:idx val="14"/>
          <c:order val="14"/>
          <c:tx>
            <c:strRef>
              <c:f>'Creep Calculation'!$D$25</c:f>
              <c:strCache>
                <c:ptCount val="1"/>
                <c:pt idx="0">
                  <c:v>15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'Creep Calculation'!$F$10:$I$10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</c:numCache>
            </c:numRef>
          </c:xVal>
          <c:yVal>
            <c:numRef>
              <c:f>'Creep Calculation'!$F$25:$I$25</c:f>
              <c:numCache>
                <c:formatCode>0.0000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C497-4D59-8858-42669068FD67}"/>
            </c:ext>
          </c:extLst>
        </c:ser>
        <c:ser>
          <c:idx val="15"/>
          <c:order val="15"/>
          <c:tx>
            <c:strRef>
              <c:f>'Creep Calculation'!$D$26</c:f>
              <c:strCache>
                <c:ptCount val="1"/>
                <c:pt idx="0">
                  <c:v>16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'Creep Calculation'!$F$10:$I$10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</c:numCache>
            </c:numRef>
          </c:xVal>
          <c:yVal>
            <c:numRef>
              <c:f>'Creep Calculation'!$F$26:$I$26</c:f>
              <c:numCache>
                <c:formatCode>0.0000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C497-4D59-8858-42669068FD67}"/>
            </c:ext>
          </c:extLst>
        </c:ser>
        <c:ser>
          <c:idx val="16"/>
          <c:order val="16"/>
          <c:tx>
            <c:strRef>
              <c:f>'Creep Calculation'!$D$27</c:f>
              <c:strCache>
                <c:ptCount val="1"/>
                <c:pt idx="0">
                  <c:v>17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'Creep Calculation'!$F$10:$I$10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</c:numCache>
            </c:numRef>
          </c:xVal>
          <c:yVal>
            <c:numRef>
              <c:f>'Creep Calculation'!$F$27:$I$27</c:f>
              <c:numCache>
                <c:formatCode>0.0000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C497-4D59-8858-42669068FD67}"/>
            </c:ext>
          </c:extLst>
        </c:ser>
        <c:ser>
          <c:idx val="17"/>
          <c:order val="17"/>
          <c:tx>
            <c:strRef>
              <c:f>'Creep Calculation'!$D$28</c:f>
              <c:strCache>
                <c:ptCount val="1"/>
                <c:pt idx="0">
                  <c:v>18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'Creep Calculation'!$F$10:$I$10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</c:numCache>
            </c:numRef>
          </c:xVal>
          <c:yVal>
            <c:numRef>
              <c:f>'Creep Calculation'!$F$28:$I$28</c:f>
              <c:numCache>
                <c:formatCode>0.0000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C497-4D59-8858-42669068FD67}"/>
            </c:ext>
          </c:extLst>
        </c:ser>
        <c:ser>
          <c:idx val="18"/>
          <c:order val="18"/>
          <c:tx>
            <c:strRef>
              <c:f>'Creep Calculation'!$D$29</c:f>
              <c:strCache>
                <c:ptCount val="1"/>
                <c:pt idx="0">
                  <c:v>19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'Creep Calculation'!$F$10:$I$10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</c:numCache>
            </c:numRef>
          </c:xVal>
          <c:yVal>
            <c:numRef>
              <c:f>'Creep Calculation'!$F$29:$I$29</c:f>
              <c:numCache>
                <c:formatCode>0.0000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C497-4D59-8858-42669068FD67}"/>
            </c:ext>
          </c:extLst>
        </c:ser>
        <c:ser>
          <c:idx val="19"/>
          <c:order val="19"/>
          <c:tx>
            <c:strRef>
              <c:f>'Creep Calculation'!$D$30</c:f>
              <c:strCache>
                <c:ptCount val="1"/>
                <c:pt idx="0">
                  <c:v>20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'Creep Calculation'!$F$10:$I$10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</c:numCache>
            </c:numRef>
          </c:xVal>
          <c:yVal>
            <c:numRef>
              <c:f>'Creep Calculation'!$F$30:$I$30</c:f>
              <c:numCache>
                <c:formatCode>0.0000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C497-4D59-8858-42669068F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6528920"/>
        <c:axId val="1"/>
      </c:scatterChart>
      <c:valAx>
        <c:axId val="536528920"/>
        <c:scaling>
          <c:orientation val="minMax"/>
          <c:max val="9"/>
          <c:min val="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333333"/>
                    </a:solidFill>
                    <a:latin typeface="Gill Sans MT"/>
                    <a:ea typeface="Gill Sans MT"/>
                    <a:cs typeface="Gill Sans MT"/>
                  </a:defRPr>
                </a:pPr>
                <a:r>
                  <a:rPr lang="en-IE"/>
                  <a:t>Incubation time (min)</a:t>
                </a:r>
              </a:p>
            </c:rich>
          </c:tx>
          <c:layout>
            <c:manualLayout>
              <c:xMode val="edge"/>
              <c:yMode val="edge"/>
              <c:x val="0.37388283502953351"/>
              <c:y val="0.919951370531107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333333"/>
                </a:solidFill>
                <a:latin typeface="Gill Sans MT"/>
                <a:ea typeface="Gill Sans MT"/>
                <a:cs typeface="Gill Sans MT"/>
              </a:defRPr>
            </a:pPr>
            <a:endParaRPr lang="en-US"/>
          </a:p>
        </c:txPr>
        <c:crossAx val="1"/>
        <c:crossesAt val="0"/>
        <c:crossBetween val="midCat"/>
        <c:majorUnit val="1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IE" sz="1200" b="1" i="0" u="none" strike="noStrike" baseline="0">
                    <a:solidFill>
                      <a:srgbClr val="333333"/>
                    </a:solidFill>
                    <a:latin typeface="Gill Sans MT"/>
                  </a:rPr>
                  <a:t>A</a:t>
                </a:r>
                <a:r>
                  <a:rPr lang="en-IE" sz="1200" b="1" i="0" u="none" strike="noStrike" baseline="-25000">
                    <a:solidFill>
                      <a:srgbClr val="333333"/>
                    </a:solidFill>
                    <a:latin typeface="Gill Sans MT"/>
                  </a:rPr>
                  <a:t>2</a:t>
                </a:r>
                <a:r>
                  <a:rPr lang="en-IE" sz="1200" b="1" i="0" u="none" strike="noStrike" baseline="0">
                    <a:solidFill>
                      <a:srgbClr val="333333"/>
                    </a:solidFill>
                    <a:latin typeface="Gill Sans MT"/>
                  </a:rPr>
                  <a:t> Readings</a:t>
                </a:r>
              </a:p>
            </c:rich>
          </c:tx>
          <c:layout>
            <c:manualLayout>
              <c:xMode val="edge"/>
              <c:yMode val="edge"/>
              <c:x val="2.5044840144524894E-2"/>
              <c:y val="0.37024404265445277"/>
            </c:manualLayout>
          </c:layout>
          <c:overlay val="0"/>
          <c:spPr>
            <a:noFill/>
            <a:ln w="25400">
              <a:noFill/>
            </a:ln>
          </c:spPr>
        </c:title>
        <c:numFmt formatCode="0.0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333333"/>
                </a:solidFill>
                <a:latin typeface="Gill Sans MT"/>
                <a:ea typeface="Gill Sans MT"/>
                <a:cs typeface="Gill Sans MT"/>
              </a:defRPr>
            </a:pPr>
            <a:endParaRPr lang="en-US"/>
          </a:p>
        </c:txPr>
        <c:crossAx val="536528920"/>
        <c:crosses val="autoZero"/>
        <c:crossBetween val="midCat"/>
      </c:valAx>
      <c:spPr>
        <a:solidFill>
          <a:srgbClr val="FFFFFF"/>
        </a:solidFill>
        <a:ln w="12700">
          <a:solidFill>
            <a:srgbClr val="333333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333333"/>
          </a:solidFill>
          <a:latin typeface="Gill Sans MT"/>
          <a:ea typeface="Gill Sans MT"/>
          <a:cs typeface="Gill Sans MT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60" verticalDpi="36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MegaCalc!A1"/><Relationship Id="rId2" Type="http://schemas.openxmlformats.org/officeDocument/2006/relationships/hyperlink" Target="#Contact_us"/><Relationship Id="rId1" Type="http://schemas.openxmlformats.org/officeDocument/2006/relationships/image" Target="../media/image1.png"/><Relationship Id="rId4" Type="http://schemas.openxmlformats.org/officeDocument/2006/relationships/hyperlink" Target="#Instructions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act_us"/><Relationship Id="rId2" Type="http://schemas.openxmlformats.org/officeDocument/2006/relationships/hyperlink" Target="#Instructions!A1"/><Relationship Id="rId1" Type="http://schemas.openxmlformats.org/officeDocument/2006/relationships/hyperlink" Target="#'Creep Calculation'!A1"/><Relationship Id="rId5" Type="http://schemas.openxmlformats.org/officeDocument/2006/relationships/image" Target="../media/image2.png"/><Relationship Id="rId4" Type="http://schemas.openxmlformats.org/officeDocument/2006/relationships/hyperlink" Target="#MegaCalc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Instructions!A1"/><Relationship Id="rId2" Type="http://schemas.openxmlformats.org/officeDocument/2006/relationships/chart" Target="../charts/chart1.xml"/><Relationship Id="rId1" Type="http://schemas.openxmlformats.org/officeDocument/2006/relationships/image" Target="../media/image3.png"/><Relationship Id="rId6" Type="http://schemas.openxmlformats.org/officeDocument/2006/relationships/hyperlink" Target="#'Creep Calculation'!A1"/><Relationship Id="rId5" Type="http://schemas.openxmlformats.org/officeDocument/2006/relationships/hyperlink" Target="#MegaCalc!A1"/><Relationship Id="rId4" Type="http://schemas.openxmlformats.org/officeDocument/2006/relationships/hyperlink" Target="#Contact_us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1242</xdr:rowOff>
    </xdr:from>
    <xdr:to>
      <xdr:col>17</xdr:col>
      <xdr:colOff>1</xdr:colOff>
      <xdr:row>6</xdr:row>
      <xdr:rowOff>197237</xdr:rowOff>
    </xdr:to>
    <xdr:pic>
      <xdr:nvPicPr>
        <xdr:cNvPr id="17477" name="Picture 80">
          <a:extLst>
            <a:ext uri="{FF2B5EF4-FFF2-40B4-BE49-F238E27FC236}">
              <a16:creationId xmlns:a16="http://schemas.microsoft.com/office/drawing/2014/main" id="{BBEBF52A-DDE0-4ED2-A816-A10D225C3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4301" y="96492"/>
          <a:ext cx="8953500" cy="1453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1009237</xdr:colOff>
      <xdr:row>11</xdr:row>
      <xdr:rowOff>121340</xdr:rowOff>
    </xdr:from>
    <xdr:to>
      <xdr:col>9</xdr:col>
      <xdr:colOff>510209</xdr:colOff>
      <xdr:row>12</xdr:row>
      <xdr:rowOff>254690</xdr:rowOff>
    </xdr:to>
    <xdr:sp macro="" textlink="">
      <xdr:nvSpPr>
        <xdr:cNvPr id="6152" name="Rectangle 8">
          <a:extLst>
            <a:ext uri="{FF2B5EF4-FFF2-40B4-BE49-F238E27FC236}">
              <a16:creationId xmlns:a16="http://schemas.microsoft.com/office/drawing/2014/main" id="{7BF700C2-F658-41A9-90CD-9F113E9A91E7}"/>
            </a:ext>
          </a:extLst>
        </xdr:cNvPr>
        <xdr:cNvSpPr>
          <a:spLocks noChangeArrowheads="1"/>
        </xdr:cNvSpPr>
      </xdr:nvSpPr>
      <xdr:spPr bwMode="auto">
        <a:xfrm>
          <a:off x="1912041" y="3923057"/>
          <a:ext cx="3741668" cy="323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1. Enter sample details</a:t>
          </a:r>
          <a:endParaRPr lang="en-IE"/>
        </a:p>
      </xdr:txBody>
    </xdr:sp>
    <xdr:clientData/>
  </xdr:twoCellAnchor>
  <xdr:twoCellAnchor>
    <xdr:from>
      <xdr:col>10</xdr:col>
      <xdr:colOff>112548</xdr:colOff>
      <xdr:row>24</xdr:row>
      <xdr:rowOff>19942</xdr:rowOff>
    </xdr:from>
    <xdr:to>
      <xdr:col>15</xdr:col>
      <xdr:colOff>478161</xdr:colOff>
      <xdr:row>27</xdr:row>
      <xdr:rowOff>43961</xdr:rowOff>
    </xdr:to>
    <xdr:sp macro="" textlink="">
      <xdr:nvSpPr>
        <xdr:cNvPr id="6157" name="Rectangle 13">
          <a:extLst>
            <a:ext uri="{FF2B5EF4-FFF2-40B4-BE49-F238E27FC236}">
              <a16:creationId xmlns:a16="http://schemas.microsoft.com/office/drawing/2014/main" id="{5E9CC65C-9BC9-4C89-86FF-132E3D0F56CF}"/>
            </a:ext>
          </a:extLst>
        </xdr:cNvPr>
        <xdr:cNvSpPr>
          <a:spLocks noChangeArrowheads="1"/>
        </xdr:cNvSpPr>
      </xdr:nvSpPr>
      <xdr:spPr bwMode="auto">
        <a:xfrm>
          <a:off x="6003394" y="6921904"/>
          <a:ext cx="2754190" cy="595519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3. Insert absorbance values for the samples</a:t>
          </a:r>
        </a:p>
        <a:p>
          <a:pPr algn="l" rtl="0">
            <a:defRPr sz="1000"/>
          </a:pP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Values (g/L) will be calculated automatically.</a:t>
          </a:r>
          <a:endParaRPr lang="en-IE"/>
        </a:p>
      </xdr:txBody>
    </xdr:sp>
    <xdr:clientData/>
  </xdr:twoCellAnchor>
  <xdr:twoCellAnchor>
    <xdr:from>
      <xdr:col>15</xdr:col>
      <xdr:colOff>0</xdr:colOff>
      <xdr:row>27</xdr:row>
      <xdr:rowOff>57150</xdr:rowOff>
    </xdr:from>
    <xdr:to>
      <xdr:col>15</xdr:col>
      <xdr:colOff>0</xdr:colOff>
      <xdr:row>32</xdr:row>
      <xdr:rowOff>19050</xdr:rowOff>
    </xdr:to>
    <xdr:sp macro="" textlink="">
      <xdr:nvSpPr>
        <xdr:cNvPr id="6160" name="Rectangle 16">
          <a:extLst>
            <a:ext uri="{FF2B5EF4-FFF2-40B4-BE49-F238E27FC236}">
              <a16:creationId xmlns:a16="http://schemas.microsoft.com/office/drawing/2014/main" id="{7A15CC36-F1CE-4345-B93E-906B755F94D7}"/>
            </a:ext>
          </a:extLst>
        </xdr:cNvPr>
        <xdr:cNvSpPr>
          <a:spLocks noChangeArrowheads="1"/>
        </xdr:cNvSpPr>
      </xdr:nvSpPr>
      <xdr:spPr bwMode="auto">
        <a:xfrm>
          <a:off x="8181975" y="7915275"/>
          <a:ext cx="0" cy="704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000" b="1" i="0" u="none" strike="noStrike" baseline="0">
              <a:solidFill>
                <a:srgbClr val="000000"/>
              </a:solidFill>
              <a:latin typeface="Gill Sans MT"/>
            </a:rPr>
            <a:t>5. Adjust sample volume </a:t>
          </a:r>
        </a:p>
        <a:p>
          <a:pPr algn="l" rtl="0">
            <a:defRPr sz="1000"/>
          </a:pPr>
          <a:r>
            <a:rPr lang="en-IE" sz="1000" b="0" i="0" u="none" strike="noStrike" baseline="0">
              <a:solidFill>
                <a:srgbClr val="000000"/>
              </a:solidFill>
              <a:latin typeface="Gill Sans MT"/>
            </a:rPr>
            <a:t>If a sample volume other than 0.1 mL is used, then enter the actual volume used.</a:t>
          </a:r>
          <a:endParaRPr lang="en-IE"/>
        </a:p>
      </xdr:txBody>
    </xdr:sp>
    <xdr:clientData/>
  </xdr:twoCellAnchor>
  <xdr:twoCellAnchor>
    <xdr:from>
      <xdr:col>15</xdr:col>
      <xdr:colOff>0</xdr:colOff>
      <xdr:row>17</xdr:row>
      <xdr:rowOff>133350</xdr:rowOff>
    </xdr:from>
    <xdr:to>
      <xdr:col>15</xdr:col>
      <xdr:colOff>0</xdr:colOff>
      <xdr:row>26</xdr:row>
      <xdr:rowOff>28575</xdr:rowOff>
    </xdr:to>
    <xdr:sp macro="" textlink="">
      <xdr:nvSpPr>
        <xdr:cNvPr id="6162" name="Rectangle 18">
          <a:extLst>
            <a:ext uri="{FF2B5EF4-FFF2-40B4-BE49-F238E27FC236}">
              <a16:creationId xmlns:a16="http://schemas.microsoft.com/office/drawing/2014/main" id="{A683C4D9-EFBD-47E6-A2B0-FDDB8BF688CC}"/>
            </a:ext>
          </a:extLst>
        </xdr:cNvPr>
        <xdr:cNvSpPr>
          <a:spLocks noChangeArrowheads="1"/>
        </xdr:cNvSpPr>
      </xdr:nvSpPr>
      <xdr:spPr bwMode="auto">
        <a:xfrm>
          <a:off x="8181975" y="5638800"/>
          <a:ext cx="0" cy="2057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000" b="1" i="0" u="none" strike="noStrike" baseline="0">
              <a:solidFill>
                <a:srgbClr val="000000"/>
              </a:solidFill>
              <a:latin typeface="Gill Sans MT"/>
            </a:rPr>
            <a:t>6. Adjust sample dilution </a:t>
          </a:r>
        </a:p>
        <a:p>
          <a:pPr algn="l" rtl="0">
            <a:defRPr sz="1000"/>
          </a:pPr>
          <a:r>
            <a:rPr lang="en-IE" sz="1000" b="0" i="0" u="none" strike="noStrike" baseline="0">
              <a:solidFill>
                <a:srgbClr val="000000"/>
              </a:solidFill>
              <a:latin typeface="Gill Sans MT"/>
            </a:rPr>
            <a:t>If samples are diluted before assay, enter the dilution factor (e.g. 10 for 10-fold).</a:t>
          </a:r>
          <a:endParaRPr lang="en-IE"/>
        </a:p>
      </xdr:txBody>
    </xdr:sp>
    <xdr:clientData/>
  </xdr:twoCellAnchor>
  <xdr:twoCellAnchor>
    <xdr:from>
      <xdr:col>15</xdr:col>
      <xdr:colOff>0</xdr:colOff>
      <xdr:row>7</xdr:row>
      <xdr:rowOff>47625</xdr:rowOff>
    </xdr:from>
    <xdr:to>
      <xdr:col>15</xdr:col>
      <xdr:colOff>0</xdr:colOff>
      <xdr:row>7</xdr:row>
      <xdr:rowOff>266700</xdr:rowOff>
    </xdr:to>
    <xdr:sp macro="" textlink="">
      <xdr:nvSpPr>
        <xdr:cNvPr id="6181" name="Text Box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4D1079C-05A0-4C29-AFEF-A661D2E891FE}"/>
            </a:ext>
          </a:extLst>
        </xdr:cNvPr>
        <xdr:cNvSpPr txBox="1">
          <a:spLocks noChangeArrowheads="1"/>
        </xdr:cNvSpPr>
      </xdr:nvSpPr>
      <xdr:spPr bwMode="auto">
        <a:xfrm>
          <a:off x="8181975" y="2095500"/>
          <a:ext cx="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IE"/>
        </a:p>
      </xdr:txBody>
    </xdr:sp>
    <xdr:clientData fPrintsWithSheet="0"/>
  </xdr:twoCellAnchor>
  <xdr:twoCellAnchor>
    <xdr:from>
      <xdr:col>15</xdr:col>
      <xdr:colOff>0</xdr:colOff>
      <xdr:row>7</xdr:row>
      <xdr:rowOff>104775</xdr:rowOff>
    </xdr:from>
    <xdr:to>
      <xdr:col>15</xdr:col>
      <xdr:colOff>0</xdr:colOff>
      <xdr:row>7</xdr:row>
      <xdr:rowOff>104775</xdr:rowOff>
    </xdr:to>
    <xdr:sp macro="" textlink="">
      <xdr:nvSpPr>
        <xdr:cNvPr id="17483" name="Line 38">
          <a:extLst>
            <a:ext uri="{FF2B5EF4-FFF2-40B4-BE49-F238E27FC236}">
              <a16:creationId xmlns:a16="http://schemas.microsoft.com/office/drawing/2014/main" id="{26D6A501-3C9E-45DC-9DD0-9CD43D20AC41}"/>
            </a:ext>
          </a:extLst>
        </xdr:cNvPr>
        <xdr:cNvSpPr>
          <a:spLocks noChangeShapeType="1"/>
        </xdr:cNvSpPr>
      </xdr:nvSpPr>
      <xdr:spPr bwMode="auto">
        <a:xfrm>
          <a:off x="8239125" y="2152650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15</xdr:col>
      <xdr:colOff>0</xdr:colOff>
      <xdr:row>7</xdr:row>
      <xdr:rowOff>104775</xdr:rowOff>
    </xdr:from>
    <xdr:to>
      <xdr:col>15</xdr:col>
      <xdr:colOff>0</xdr:colOff>
      <xdr:row>7</xdr:row>
      <xdr:rowOff>104775</xdr:rowOff>
    </xdr:to>
    <xdr:sp macro="" textlink="">
      <xdr:nvSpPr>
        <xdr:cNvPr id="17484" name="Line 39">
          <a:extLst>
            <a:ext uri="{FF2B5EF4-FFF2-40B4-BE49-F238E27FC236}">
              <a16:creationId xmlns:a16="http://schemas.microsoft.com/office/drawing/2014/main" id="{7C58D703-EABD-4006-939C-9BCC73D6D002}"/>
            </a:ext>
          </a:extLst>
        </xdr:cNvPr>
        <xdr:cNvSpPr>
          <a:spLocks noChangeShapeType="1"/>
        </xdr:cNvSpPr>
      </xdr:nvSpPr>
      <xdr:spPr bwMode="auto">
        <a:xfrm flipH="1">
          <a:off x="8239125" y="2152650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15</xdr:col>
      <xdr:colOff>0</xdr:colOff>
      <xdr:row>7</xdr:row>
      <xdr:rowOff>104775</xdr:rowOff>
    </xdr:from>
    <xdr:to>
      <xdr:col>15</xdr:col>
      <xdr:colOff>0</xdr:colOff>
      <xdr:row>7</xdr:row>
      <xdr:rowOff>104775</xdr:rowOff>
    </xdr:to>
    <xdr:sp macro="" textlink="">
      <xdr:nvSpPr>
        <xdr:cNvPr id="17485" name="Line 40">
          <a:extLst>
            <a:ext uri="{FF2B5EF4-FFF2-40B4-BE49-F238E27FC236}">
              <a16:creationId xmlns:a16="http://schemas.microsoft.com/office/drawing/2014/main" id="{292DA0FA-D60F-4062-8C15-4B2A6ABE6DE8}"/>
            </a:ext>
          </a:extLst>
        </xdr:cNvPr>
        <xdr:cNvSpPr>
          <a:spLocks noChangeShapeType="1"/>
        </xdr:cNvSpPr>
      </xdr:nvSpPr>
      <xdr:spPr bwMode="auto">
        <a:xfrm flipH="1">
          <a:off x="8239125" y="2152650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14</xdr:col>
      <xdr:colOff>0</xdr:colOff>
      <xdr:row>6</xdr:row>
      <xdr:rowOff>352425</xdr:rowOff>
    </xdr:from>
    <xdr:to>
      <xdr:col>15</xdr:col>
      <xdr:colOff>190500</xdr:colOff>
      <xdr:row>6</xdr:row>
      <xdr:rowOff>533400</xdr:rowOff>
    </xdr:to>
    <xdr:sp macro="" textlink="">
      <xdr:nvSpPr>
        <xdr:cNvPr id="6185" name="Text Box 4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0587792-55CE-4DBA-8B75-763B0A7958C1}"/>
            </a:ext>
          </a:extLst>
        </xdr:cNvPr>
        <xdr:cNvSpPr txBox="1">
          <a:spLocks noChangeArrowheads="1"/>
        </xdr:cNvSpPr>
      </xdr:nvSpPr>
      <xdr:spPr bwMode="auto">
        <a:xfrm>
          <a:off x="7524750" y="1704975"/>
          <a:ext cx="904875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MegaCalc</a:t>
          </a:r>
          <a:endParaRPr lang="en-IE"/>
        </a:p>
      </xdr:txBody>
    </xdr:sp>
    <xdr:clientData fPrintsWithSheet="0"/>
  </xdr:twoCellAnchor>
  <xdr:twoCellAnchor editAs="absolute">
    <xdr:from>
      <xdr:col>2</xdr:col>
      <xdr:colOff>66675</xdr:colOff>
      <xdr:row>8</xdr:row>
      <xdr:rowOff>38100</xdr:rowOff>
    </xdr:from>
    <xdr:to>
      <xdr:col>4</xdr:col>
      <xdr:colOff>419100</xdr:colOff>
      <xdr:row>8</xdr:row>
      <xdr:rowOff>228600</xdr:rowOff>
    </xdr:to>
    <xdr:sp macro="" textlink="">
      <xdr:nvSpPr>
        <xdr:cNvPr id="6187" name="Text Box 4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8A2D93B-9C6A-4614-8511-3DBDE6899EEC}"/>
            </a:ext>
          </a:extLst>
        </xdr:cNvPr>
        <xdr:cNvSpPr txBox="1">
          <a:spLocks noChangeArrowheads="1"/>
        </xdr:cNvSpPr>
      </xdr:nvSpPr>
      <xdr:spPr bwMode="auto">
        <a:xfrm>
          <a:off x="209550" y="2733675"/>
          <a:ext cx="1114425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Mega-Calc</a:t>
          </a:r>
          <a:endParaRPr lang="en-IE"/>
        </a:p>
      </xdr:txBody>
    </xdr:sp>
    <xdr:clientData fPrintsWithSheet="0"/>
  </xdr:twoCellAnchor>
  <xdr:twoCellAnchor editAs="absolute">
    <xdr:from>
      <xdr:col>2</xdr:col>
      <xdr:colOff>19050</xdr:colOff>
      <xdr:row>50</xdr:row>
      <xdr:rowOff>164856</xdr:rowOff>
    </xdr:from>
    <xdr:to>
      <xdr:col>4</xdr:col>
      <xdr:colOff>819150</xdr:colOff>
      <xdr:row>51</xdr:row>
      <xdr:rowOff>107706</xdr:rowOff>
    </xdr:to>
    <xdr:sp macro="" textlink="">
      <xdr:nvSpPr>
        <xdr:cNvPr id="6188" name="Text Box 4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21939A0-F998-4442-A833-803EA6E70A08}"/>
            </a:ext>
          </a:extLst>
        </xdr:cNvPr>
        <xdr:cNvSpPr txBox="1">
          <a:spLocks noChangeArrowheads="1"/>
        </xdr:cNvSpPr>
      </xdr:nvSpPr>
      <xdr:spPr bwMode="auto">
        <a:xfrm>
          <a:off x="161925" y="13544550"/>
          <a:ext cx="1562100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  <a:endParaRPr lang="en-IE"/>
        </a:p>
      </xdr:txBody>
    </xdr:sp>
    <xdr:clientData fPrintsWithSheet="0"/>
  </xdr:twoCellAnchor>
  <xdr:twoCellAnchor>
    <xdr:from>
      <xdr:col>10</xdr:col>
      <xdr:colOff>105222</xdr:colOff>
      <xdr:row>18</xdr:row>
      <xdr:rowOff>45238</xdr:rowOff>
    </xdr:from>
    <xdr:to>
      <xdr:col>15</xdr:col>
      <xdr:colOff>470835</xdr:colOff>
      <xdr:row>22</xdr:row>
      <xdr:rowOff>241790</xdr:rowOff>
    </xdr:to>
    <xdr:sp macro="" textlink="">
      <xdr:nvSpPr>
        <xdr:cNvPr id="6155" name="Rectangle 11">
          <a:extLst>
            <a:ext uri="{FF2B5EF4-FFF2-40B4-BE49-F238E27FC236}">
              <a16:creationId xmlns:a16="http://schemas.microsoft.com/office/drawing/2014/main" id="{FDF11A27-3AF3-49F6-B768-FB6D5E225D74}"/>
            </a:ext>
          </a:extLst>
        </xdr:cNvPr>
        <xdr:cNvSpPr>
          <a:spLocks noChangeArrowheads="1"/>
        </xdr:cNvSpPr>
      </xdr:nvSpPr>
      <xdr:spPr bwMode="auto">
        <a:xfrm>
          <a:off x="5996068" y="5738257"/>
          <a:ext cx="2754190" cy="95855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2. Insert absorbance values for the blank</a:t>
          </a:r>
        </a:p>
        <a:p>
          <a:pPr algn="l" rtl="0">
            <a:defRPr sz="1000"/>
          </a:pP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If duplicate blanks have been run, insert both sets of data and the program will automatically use the average values. If a single set of values are input, these will be used.</a:t>
          </a:r>
          <a:endParaRPr lang="en-IE"/>
        </a:p>
      </xdr:txBody>
    </xdr:sp>
    <xdr:clientData/>
  </xdr:twoCellAnchor>
  <xdr:twoCellAnchor editAs="absolute">
    <xdr:from>
      <xdr:col>9</xdr:col>
      <xdr:colOff>176580</xdr:colOff>
      <xdr:row>36</xdr:row>
      <xdr:rowOff>60240</xdr:rowOff>
    </xdr:from>
    <xdr:to>
      <xdr:col>16</xdr:col>
      <xdr:colOff>14654</xdr:colOff>
      <xdr:row>43</xdr:row>
      <xdr:rowOff>110350</xdr:rowOff>
    </xdr:to>
    <xdr:sp macro="" textlink="">
      <xdr:nvSpPr>
        <xdr:cNvPr id="6159" name="Rectangle 15">
          <a:extLst>
            <a:ext uri="{FF2B5EF4-FFF2-40B4-BE49-F238E27FC236}">
              <a16:creationId xmlns:a16="http://schemas.microsoft.com/office/drawing/2014/main" id="{84DF0666-0FE9-45B2-9322-0DF1015467A6}"/>
            </a:ext>
          </a:extLst>
        </xdr:cNvPr>
        <xdr:cNvSpPr>
          <a:spLocks noChangeArrowheads="1"/>
        </xdr:cNvSpPr>
      </xdr:nvSpPr>
      <xdr:spPr bwMode="auto">
        <a:xfrm>
          <a:off x="5349388" y="9800652"/>
          <a:ext cx="3662728" cy="1266379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6. Extinction coefficient</a:t>
          </a:r>
        </a:p>
        <a:p>
          <a:pPr algn="l" rtl="0">
            <a:defRPr sz="1000"/>
          </a:pP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The calculations are set for readings at 340 nm [extinction coefficient for NADH of 6.3 (1 x mol</a:t>
          </a:r>
          <a:r>
            <a:rPr lang="en-IE" sz="1100" b="0" i="0" u="none" strike="noStrike" baseline="30000">
              <a:solidFill>
                <a:srgbClr val="000000"/>
              </a:solidFill>
              <a:latin typeface="Gill Sans MT"/>
            </a:rPr>
            <a:t>-1</a:t>
          </a: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 x cm</a:t>
          </a:r>
          <a:r>
            <a:rPr lang="en-IE" sz="1100" b="0" i="0" u="none" strike="noStrike" baseline="30000">
              <a:solidFill>
                <a:srgbClr val="000000"/>
              </a:solidFill>
              <a:latin typeface="Gill Sans MT"/>
            </a:rPr>
            <a:t>-1</a:t>
          </a: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)].  For absorbance readings at 365 nm (Hg lamp; ext. coeff. 3.4) multiply the calculated values by 1.8529. For absorbance readings at 334 nm (Hg lamp; ext. coeff. 6.18) multiply the calculated values for by 1.0194.  </a:t>
          </a:r>
          <a:endParaRPr lang="en-IE"/>
        </a:p>
      </xdr:txBody>
    </xdr:sp>
    <xdr:clientData/>
  </xdr:twoCellAnchor>
  <xdr:twoCellAnchor>
    <xdr:from>
      <xdr:col>14</xdr:col>
      <xdr:colOff>0</xdr:colOff>
      <xdr:row>6</xdr:row>
      <xdr:rowOff>571500</xdr:rowOff>
    </xdr:from>
    <xdr:to>
      <xdr:col>15</xdr:col>
      <xdr:colOff>123825</xdr:colOff>
      <xdr:row>7</xdr:row>
      <xdr:rowOff>66675</xdr:rowOff>
    </xdr:to>
    <xdr:sp macro="" textlink="">
      <xdr:nvSpPr>
        <xdr:cNvPr id="6213" name="Text Box 6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8D1AA89-2A49-4AA9-862D-6A901D5F6CFD}"/>
            </a:ext>
          </a:extLst>
        </xdr:cNvPr>
        <xdr:cNvSpPr txBox="1">
          <a:spLocks noChangeArrowheads="1"/>
        </xdr:cNvSpPr>
      </xdr:nvSpPr>
      <xdr:spPr bwMode="auto">
        <a:xfrm>
          <a:off x="7524750" y="1924050"/>
          <a:ext cx="838200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IE"/>
        </a:p>
      </xdr:txBody>
    </xdr:sp>
    <xdr:clientData fPrintsWithSheet="0"/>
  </xdr:twoCellAnchor>
  <xdr:twoCellAnchor>
    <xdr:from>
      <xdr:col>3</xdr:col>
      <xdr:colOff>8536</xdr:colOff>
      <xdr:row>35</xdr:row>
      <xdr:rowOff>87860</xdr:rowOff>
    </xdr:from>
    <xdr:to>
      <xdr:col>5</xdr:col>
      <xdr:colOff>995824</xdr:colOff>
      <xdr:row>38</xdr:row>
      <xdr:rowOff>188907</xdr:rowOff>
    </xdr:to>
    <xdr:sp macro="" textlink="">
      <xdr:nvSpPr>
        <xdr:cNvPr id="6208" name="Rectangle 64">
          <a:extLst>
            <a:ext uri="{FF2B5EF4-FFF2-40B4-BE49-F238E27FC236}">
              <a16:creationId xmlns:a16="http://schemas.microsoft.com/office/drawing/2014/main" id="{7E1D1CE5-9536-4F4E-A022-5ECC149407B8}"/>
            </a:ext>
          </a:extLst>
        </xdr:cNvPr>
        <xdr:cNvSpPr>
          <a:spLocks noChangeArrowheads="1"/>
        </xdr:cNvSpPr>
      </xdr:nvSpPr>
      <xdr:spPr bwMode="auto">
        <a:xfrm>
          <a:off x="228344" y="9656822"/>
          <a:ext cx="2687134" cy="67254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4. Sample volume</a:t>
          </a:r>
        </a:p>
        <a:p>
          <a:pPr algn="l" rtl="0">
            <a:defRPr sz="1000"/>
          </a:pP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If a sample volume other than 0.2 mL is used, enter the volume.</a:t>
          </a:r>
          <a:endParaRPr lang="en-IE"/>
        </a:p>
      </xdr:txBody>
    </xdr:sp>
    <xdr:clientData/>
  </xdr:twoCellAnchor>
  <xdr:twoCellAnchor>
    <xdr:from>
      <xdr:col>15</xdr:col>
      <xdr:colOff>381000</xdr:colOff>
      <xdr:row>14</xdr:row>
      <xdr:rowOff>85725</xdr:rowOff>
    </xdr:from>
    <xdr:to>
      <xdr:col>17</xdr:col>
      <xdr:colOff>85725</xdr:colOff>
      <xdr:row>14</xdr:row>
      <xdr:rowOff>85725</xdr:rowOff>
    </xdr:to>
    <xdr:sp macro="" textlink="">
      <xdr:nvSpPr>
        <xdr:cNvPr id="17493" name="Line 102">
          <a:extLst>
            <a:ext uri="{FF2B5EF4-FFF2-40B4-BE49-F238E27FC236}">
              <a16:creationId xmlns:a16="http://schemas.microsoft.com/office/drawing/2014/main" id="{97F2D948-C1DF-4107-AE2A-6F60ADBF534A}"/>
            </a:ext>
          </a:extLst>
        </xdr:cNvPr>
        <xdr:cNvSpPr>
          <a:spLocks noChangeShapeType="1"/>
        </xdr:cNvSpPr>
      </xdr:nvSpPr>
      <xdr:spPr bwMode="auto">
        <a:xfrm>
          <a:off x="8620125" y="4848225"/>
          <a:ext cx="53340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15</xdr:col>
      <xdr:colOff>381000</xdr:colOff>
      <xdr:row>14</xdr:row>
      <xdr:rowOff>85725</xdr:rowOff>
    </xdr:from>
    <xdr:to>
      <xdr:col>17</xdr:col>
      <xdr:colOff>66675</xdr:colOff>
      <xdr:row>14</xdr:row>
      <xdr:rowOff>85725</xdr:rowOff>
    </xdr:to>
    <xdr:sp macro="" textlink="">
      <xdr:nvSpPr>
        <xdr:cNvPr id="17494" name="Line 103">
          <a:extLst>
            <a:ext uri="{FF2B5EF4-FFF2-40B4-BE49-F238E27FC236}">
              <a16:creationId xmlns:a16="http://schemas.microsoft.com/office/drawing/2014/main" id="{5882E70B-8791-47FC-B011-57E528F5FA8A}"/>
            </a:ext>
          </a:extLst>
        </xdr:cNvPr>
        <xdr:cNvSpPr>
          <a:spLocks noChangeShapeType="1"/>
        </xdr:cNvSpPr>
      </xdr:nvSpPr>
      <xdr:spPr bwMode="auto">
        <a:xfrm flipH="1">
          <a:off x="8620125" y="4848225"/>
          <a:ext cx="51435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15</xdr:col>
      <xdr:colOff>381000</xdr:colOff>
      <xdr:row>14</xdr:row>
      <xdr:rowOff>114300</xdr:rowOff>
    </xdr:from>
    <xdr:to>
      <xdr:col>17</xdr:col>
      <xdr:colOff>180975</xdr:colOff>
      <xdr:row>14</xdr:row>
      <xdr:rowOff>114300</xdr:rowOff>
    </xdr:to>
    <xdr:sp macro="" textlink="">
      <xdr:nvSpPr>
        <xdr:cNvPr id="17495" name="Line 104">
          <a:extLst>
            <a:ext uri="{FF2B5EF4-FFF2-40B4-BE49-F238E27FC236}">
              <a16:creationId xmlns:a16="http://schemas.microsoft.com/office/drawing/2014/main" id="{E0C12BE0-9A86-409F-8823-F0CDF1412C68}"/>
            </a:ext>
          </a:extLst>
        </xdr:cNvPr>
        <xdr:cNvSpPr>
          <a:spLocks noChangeShapeType="1"/>
        </xdr:cNvSpPr>
      </xdr:nvSpPr>
      <xdr:spPr bwMode="auto">
        <a:xfrm flipH="1">
          <a:off x="8620125" y="4876800"/>
          <a:ext cx="62865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 editAs="absolute">
    <xdr:from>
      <xdr:col>3</xdr:col>
      <xdr:colOff>4237</xdr:colOff>
      <xdr:row>39</xdr:row>
      <xdr:rowOff>87253</xdr:rowOff>
    </xdr:from>
    <xdr:to>
      <xdr:col>5</xdr:col>
      <xdr:colOff>994837</xdr:colOff>
      <xdr:row>43</xdr:row>
      <xdr:rowOff>109203</xdr:rowOff>
    </xdr:to>
    <xdr:sp macro="" textlink="">
      <xdr:nvSpPr>
        <xdr:cNvPr id="6209" name="Rectangle 65">
          <a:extLst>
            <a:ext uri="{FF2B5EF4-FFF2-40B4-BE49-F238E27FC236}">
              <a16:creationId xmlns:a16="http://schemas.microsoft.com/office/drawing/2014/main" id="{2C1795A5-1942-4AB0-A5C9-0D2049AAA644}"/>
            </a:ext>
          </a:extLst>
        </xdr:cNvPr>
        <xdr:cNvSpPr>
          <a:spLocks noChangeArrowheads="1"/>
        </xdr:cNvSpPr>
      </xdr:nvSpPr>
      <xdr:spPr bwMode="auto">
        <a:xfrm>
          <a:off x="224045" y="10399165"/>
          <a:ext cx="2690446" cy="666719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5.  Sample dilution</a:t>
          </a:r>
        </a:p>
        <a:p>
          <a:pPr algn="l" rtl="0">
            <a:defRPr sz="1000"/>
          </a:pP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If samples are diluted before assay, enter the dilution factor (e.g. 10 for 10-fold).</a:t>
          </a:r>
          <a:endParaRPr lang="en-IE"/>
        </a:p>
      </xdr:txBody>
    </xdr:sp>
    <xdr:clientData/>
  </xdr:twoCellAnchor>
  <xdr:twoCellAnchor>
    <xdr:from>
      <xdr:col>5</xdr:col>
      <xdr:colOff>1000125</xdr:colOff>
      <xdr:row>30</xdr:row>
      <xdr:rowOff>142875</xdr:rowOff>
    </xdr:from>
    <xdr:to>
      <xdr:col>8</xdr:col>
      <xdr:colOff>400050</xdr:colOff>
      <xdr:row>37</xdr:row>
      <xdr:rowOff>47625</xdr:rowOff>
    </xdr:to>
    <xdr:cxnSp macro="">
      <xdr:nvCxnSpPr>
        <xdr:cNvPr id="17498" name="Straight Arrow Connector 2">
          <a:extLst>
            <a:ext uri="{FF2B5EF4-FFF2-40B4-BE49-F238E27FC236}">
              <a16:creationId xmlns:a16="http://schemas.microsoft.com/office/drawing/2014/main" id="{85E3A168-3281-4119-B0DC-B55AA17EE436}"/>
            </a:ext>
          </a:extLst>
        </xdr:cNvPr>
        <xdr:cNvCxnSpPr>
          <a:cxnSpLocks noChangeShapeType="1"/>
          <a:stCxn id="6208" idx="3"/>
        </xdr:cNvCxnSpPr>
      </xdr:nvCxnSpPr>
      <xdr:spPr bwMode="auto">
        <a:xfrm flipV="1">
          <a:off x="2914650" y="8572500"/>
          <a:ext cx="1924050" cy="1238250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5</xdr:col>
      <xdr:colOff>990600</xdr:colOff>
      <xdr:row>30</xdr:row>
      <xdr:rowOff>114300</xdr:rowOff>
    </xdr:from>
    <xdr:to>
      <xdr:col>9</xdr:col>
      <xdr:colOff>561975</xdr:colOff>
      <xdr:row>41</xdr:row>
      <xdr:rowOff>19050</xdr:rowOff>
    </xdr:to>
    <xdr:cxnSp macro="">
      <xdr:nvCxnSpPr>
        <xdr:cNvPr id="17499" name="Straight Arrow Connector 36">
          <a:extLst>
            <a:ext uri="{FF2B5EF4-FFF2-40B4-BE49-F238E27FC236}">
              <a16:creationId xmlns:a16="http://schemas.microsoft.com/office/drawing/2014/main" id="{E9B834F0-EFDB-4C83-94E9-0B11FA272422}"/>
            </a:ext>
          </a:extLst>
        </xdr:cNvPr>
        <xdr:cNvCxnSpPr>
          <a:cxnSpLocks noChangeShapeType="1"/>
          <a:stCxn id="6209" idx="3"/>
        </xdr:cNvCxnSpPr>
      </xdr:nvCxnSpPr>
      <xdr:spPr bwMode="auto">
        <a:xfrm flipV="1">
          <a:off x="2905125" y="8543925"/>
          <a:ext cx="2809875" cy="2000250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7</xdr:col>
      <xdr:colOff>47625</xdr:colOff>
      <xdr:row>25</xdr:row>
      <xdr:rowOff>123825</xdr:rowOff>
    </xdr:from>
    <xdr:to>
      <xdr:col>10</xdr:col>
      <xdr:colOff>114300</xdr:colOff>
      <xdr:row>30</xdr:row>
      <xdr:rowOff>114300</xdr:rowOff>
    </xdr:to>
    <xdr:cxnSp macro="">
      <xdr:nvCxnSpPr>
        <xdr:cNvPr id="17500" name="Straight Arrow Connector 39">
          <a:extLst>
            <a:ext uri="{FF2B5EF4-FFF2-40B4-BE49-F238E27FC236}">
              <a16:creationId xmlns:a16="http://schemas.microsoft.com/office/drawing/2014/main" id="{A2139FA9-F455-486E-AF73-26FF65F63FC6}"/>
            </a:ext>
          </a:extLst>
        </xdr:cNvPr>
        <xdr:cNvCxnSpPr>
          <a:cxnSpLocks noChangeShapeType="1"/>
          <a:stCxn id="6157" idx="1"/>
        </xdr:cNvCxnSpPr>
      </xdr:nvCxnSpPr>
      <xdr:spPr bwMode="auto">
        <a:xfrm flipH="1">
          <a:off x="3771900" y="7219950"/>
          <a:ext cx="2209800" cy="1323975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6</xdr:col>
      <xdr:colOff>704850</xdr:colOff>
      <xdr:row>20</xdr:row>
      <xdr:rowOff>9525</xdr:rowOff>
    </xdr:from>
    <xdr:to>
      <xdr:col>10</xdr:col>
      <xdr:colOff>104775</xdr:colOff>
      <xdr:row>20</xdr:row>
      <xdr:rowOff>142875</xdr:rowOff>
    </xdr:to>
    <xdr:cxnSp macro="">
      <xdr:nvCxnSpPr>
        <xdr:cNvPr id="17501" name="Straight Arrow Connector 42">
          <a:extLst>
            <a:ext uri="{FF2B5EF4-FFF2-40B4-BE49-F238E27FC236}">
              <a16:creationId xmlns:a16="http://schemas.microsoft.com/office/drawing/2014/main" id="{791EF83B-EF84-4317-9F11-1386DFF373E2}"/>
            </a:ext>
          </a:extLst>
        </xdr:cNvPr>
        <xdr:cNvCxnSpPr>
          <a:cxnSpLocks noChangeShapeType="1"/>
          <a:stCxn id="6155" idx="1"/>
        </xdr:cNvCxnSpPr>
      </xdr:nvCxnSpPr>
      <xdr:spPr bwMode="auto">
        <a:xfrm flipH="1" flipV="1">
          <a:off x="3714750" y="6086475"/>
          <a:ext cx="2257425" cy="133350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228600</xdr:colOff>
      <xdr:row>4</xdr:row>
      <xdr:rowOff>142875</xdr:rowOff>
    </xdr:from>
    <xdr:ext cx="1146596" cy="256737"/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F25251-061B-D081-69CA-ACED75807A25}"/>
            </a:ext>
          </a:extLst>
        </xdr:cNvPr>
        <xdr:cNvSpPr txBox="1"/>
      </xdr:nvSpPr>
      <xdr:spPr>
        <a:xfrm>
          <a:off x="7258050" y="1885950"/>
          <a:ext cx="1146596" cy="2567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050" u="sng">
              <a:solidFill>
                <a:srgbClr val="0000FF"/>
              </a:solidFill>
            </a:rPr>
            <a:t>Creep</a:t>
          </a:r>
          <a:r>
            <a:rPr lang="en-GB" sz="1050" u="sng" baseline="0">
              <a:solidFill>
                <a:srgbClr val="0000FF"/>
              </a:solidFill>
            </a:rPr>
            <a:t> Calculation</a:t>
          </a:r>
          <a:endParaRPr lang="en-GB" sz="1050" u="sng">
            <a:solidFill>
              <a:srgbClr val="0000FF"/>
            </a:solidFill>
          </a:endParaRPr>
        </a:p>
      </xdr:txBody>
    </xdr:sp>
    <xdr:clientData/>
  </xdr:oneCellAnchor>
  <xdr:twoCellAnchor>
    <xdr:from>
      <xdr:col>16</xdr:col>
      <xdr:colOff>304800</xdr:colOff>
      <xdr:row>2</xdr:row>
      <xdr:rowOff>152400</xdr:rowOff>
    </xdr:from>
    <xdr:to>
      <xdr:col>18</xdr:col>
      <xdr:colOff>381000</xdr:colOff>
      <xdr:row>3</xdr:row>
      <xdr:rowOff>133350</xdr:rowOff>
    </xdr:to>
    <xdr:sp macro="" textlink="">
      <xdr:nvSpPr>
        <xdr:cNvPr id="2075" name="Text Box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B7A0009-7027-4B82-962A-6BACB5769BA5}"/>
            </a:ext>
          </a:extLst>
        </xdr:cNvPr>
        <xdr:cNvSpPr txBox="1">
          <a:spLocks noChangeArrowheads="1"/>
        </xdr:cNvSpPr>
      </xdr:nvSpPr>
      <xdr:spPr bwMode="auto">
        <a:xfrm>
          <a:off x="6985438" y="1518745"/>
          <a:ext cx="798786" cy="171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  <a:endParaRPr lang="en-IE"/>
        </a:p>
      </xdr:txBody>
    </xdr:sp>
    <xdr:clientData fPrintsWithSheet="0"/>
  </xdr:twoCellAnchor>
  <xdr:twoCellAnchor>
    <xdr:from>
      <xdr:col>16</xdr:col>
      <xdr:colOff>304800</xdr:colOff>
      <xdr:row>3</xdr:row>
      <xdr:rowOff>160283</xdr:rowOff>
    </xdr:from>
    <xdr:to>
      <xdr:col>18</xdr:col>
      <xdr:colOff>390525</xdr:colOff>
      <xdr:row>4</xdr:row>
      <xdr:rowOff>188858</xdr:rowOff>
    </xdr:to>
    <xdr:sp macro="" textlink="">
      <xdr:nvSpPr>
        <xdr:cNvPr id="2076" name="Text Box 2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28A4CD4-3C41-418A-8473-C395870A82F8}"/>
            </a:ext>
          </a:extLst>
        </xdr:cNvPr>
        <xdr:cNvSpPr txBox="1">
          <a:spLocks noChangeArrowheads="1"/>
        </xdr:cNvSpPr>
      </xdr:nvSpPr>
      <xdr:spPr bwMode="auto">
        <a:xfrm>
          <a:off x="6985438" y="1717128"/>
          <a:ext cx="808311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IE" u="sng"/>
        </a:p>
      </xdr:txBody>
    </xdr:sp>
    <xdr:clientData fPrintsWithSheet="0"/>
  </xdr:twoCellAnchor>
  <xdr:twoCellAnchor>
    <xdr:from>
      <xdr:col>2</xdr:col>
      <xdr:colOff>19050</xdr:colOff>
      <xdr:row>79</xdr:row>
      <xdr:rowOff>171450</xdr:rowOff>
    </xdr:from>
    <xdr:to>
      <xdr:col>5</xdr:col>
      <xdr:colOff>114300</xdr:colOff>
      <xdr:row>80</xdr:row>
      <xdr:rowOff>161925</xdr:rowOff>
    </xdr:to>
    <xdr:sp macro="" textlink="">
      <xdr:nvSpPr>
        <xdr:cNvPr id="2081" name="Text Box 3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C1CB772-EE15-4F19-8129-A1508CED03D3}"/>
            </a:ext>
          </a:extLst>
        </xdr:cNvPr>
        <xdr:cNvSpPr txBox="1">
          <a:spLocks noChangeArrowheads="1"/>
        </xdr:cNvSpPr>
      </xdr:nvSpPr>
      <xdr:spPr bwMode="auto">
        <a:xfrm>
          <a:off x="180975" y="8867775"/>
          <a:ext cx="2466975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  <a:endParaRPr lang="en-IE"/>
        </a:p>
      </xdr:txBody>
    </xdr:sp>
    <xdr:clientData fPrintsWithSheet="0"/>
  </xdr:twoCellAnchor>
  <xdr:twoCellAnchor editAs="oneCell">
    <xdr:from>
      <xdr:col>1</xdr:col>
      <xdr:colOff>0</xdr:colOff>
      <xdr:row>1</xdr:row>
      <xdr:rowOff>1</xdr:rowOff>
    </xdr:from>
    <xdr:to>
      <xdr:col>18</xdr:col>
      <xdr:colOff>428625</xdr:colOff>
      <xdr:row>2</xdr:row>
      <xdr:rowOff>42688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63B687-AF99-4834-8042-5362EADB3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95251"/>
          <a:ext cx="8067675" cy="13095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90684</xdr:rowOff>
    </xdr:from>
    <xdr:to>
      <xdr:col>18</xdr:col>
      <xdr:colOff>2895600</xdr:colOff>
      <xdr:row>5</xdr:row>
      <xdr:rowOff>184988</xdr:rowOff>
    </xdr:to>
    <xdr:pic>
      <xdr:nvPicPr>
        <xdr:cNvPr id="2" name="Picture 61">
          <a:extLst>
            <a:ext uri="{FF2B5EF4-FFF2-40B4-BE49-F238E27FC236}">
              <a16:creationId xmlns:a16="http://schemas.microsoft.com/office/drawing/2014/main" id="{448EC091-81D3-4613-937E-F0C40340A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3825" y="90684"/>
          <a:ext cx="8743950" cy="1475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13</xdr:col>
      <xdr:colOff>28575</xdr:colOff>
      <xdr:row>10</xdr:row>
      <xdr:rowOff>36419</xdr:rowOff>
    </xdr:from>
    <xdr:to>
      <xdr:col>18</xdr:col>
      <xdr:colOff>2857500</xdr:colOff>
      <xdr:row>37</xdr:row>
      <xdr:rowOff>179294</xdr:rowOff>
    </xdr:to>
    <xdr:graphicFrame macro="">
      <xdr:nvGraphicFramePr>
        <xdr:cNvPr id="3" name="Chart 8">
          <a:extLst>
            <a:ext uri="{FF2B5EF4-FFF2-40B4-BE49-F238E27FC236}">
              <a16:creationId xmlns:a16="http://schemas.microsoft.com/office/drawing/2014/main" id="{88D0D303-AC9E-499B-914F-4480978A8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1809750</xdr:colOff>
      <xdr:row>6</xdr:row>
      <xdr:rowOff>133350</xdr:rowOff>
    </xdr:from>
    <xdr:to>
      <xdr:col>18</xdr:col>
      <xdr:colOff>2581275</xdr:colOff>
      <xdr:row>7</xdr:row>
      <xdr:rowOff>171523</xdr:rowOff>
    </xdr:to>
    <xdr:sp macro="" textlink="">
      <xdr:nvSpPr>
        <xdr:cNvPr id="4" name="Text Box 2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5B76054-1E17-4270-8421-B08AC695D3FA}"/>
            </a:ext>
          </a:extLst>
        </xdr:cNvPr>
        <xdr:cNvSpPr txBox="1">
          <a:spLocks noChangeArrowheads="1"/>
        </xdr:cNvSpPr>
      </xdr:nvSpPr>
      <xdr:spPr bwMode="auto">
        <a:xfrm>
          <a:off x="8029575" y="1847850"/>
          <a:ext cx="771525" cy="2286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  <a:endParaRPr lang="en-IE"/>
        </a:p>
      </xdr:txBody>
    </xdr:sp>
    <xdr:clientData fPrintsWithSheet="0"/>
  </xdr:twoCellAnchor>
  <xdr:twoCellAnchor>
    <xdr:from>
      <xdr:col>18</xdr:col>
      <xdr:colOff>1809750</xdr:colOff>
      <xdr:row>7</xdr:row>
      <xdr:rowOff>152400</xdr:rowOff>
    </xdr:from>
    <xdr:to>
      <xdr:col>18</xdr:col>
      <xdr:colOff>2600325</xdr:colOff>
      <xdr:row>9</xdr:row>
      <xdr:rowOff>76200</xdr:rowOff>
    </xdr:to>
    <xdr:sp macro="" textlink="">
      <xdr:nvSpPr>
        <xdr:cNvPr id="5" name="Text Box 2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454A436-447E-4D28-877A-398307B466EF}"/>
            </a:ext>
          </a:extLst>
        </xdr:cNvPr>
        <xdr:cNvSpPr txBox="1">
          <a:spLocks noChangeArrowheads="1"/>
        </xdr:cNvSpPr>
      </xdr:nvSpPr>
      <xdr:spPr bwMode="auto">
        <a:xfrm>
          <a:off x="8029575" y="2057400"/>
          <a:ext cx="790575" cy="314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IE"/>
        </a:p>
      </xdr:txBody>
    </xdr:sp>
    <xdr:clientData fPrintsWithSheet="0"/>
  </xdr:twoCellAnchor>
  <xdr:twoCellAnchor>
    <xdr:from>
      <xdr:col>18</xdr:col>
      <xdr:colOff>285750</xdr:colOff>
      <xdr:row>9</xdr:row>
      <xdr:rowOff>0</xdr:rowOff>
    </xdr:from>
    <xdr:to>
      <xdr:col>18</xdr:col>
      <xdr:colOff>704850</xdr:colOff>
      <xdr:row>9</xdr:row>
      <xdr:rowOff>0</xdr:rowOff>
    </xdr:to>
    <xdr:sp macro="" textlink="">
      <xdr:nvSpPr>
        <xdr:cNvPr id="6" name="Line 26">
          <a:extLst>
            <a:ext uri="{FF2B5EF4-FFF2-40B4-BE49-F238E27FC236}">
              <a16:creationId xmlns:a16="http://schemas.microsoft.com/office/drawing/2014/main" id="{583F3134-F4ED-41A3-820F-B449334D3D1A}"/>
            </a:ext>
          </a:extLst>
        </xdr:cNvPr>
        <xdr:cNvSpPr>
          <a:spLocks noChangeShapeType="1"/>
        </xdr:cNvSpPr>
      </xdr:nvSpPr>
      <xdr:spPr bwMode="auto">
        <a:xfrm>
          <a:off x="6505575" y="2295525"/>
          <a:ext cx="41910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18</xdr:col>
      <xdr:colOff>285750</xdr:colOff>
      <xdr:row>9</xdr:row>
      <xdr:rowOff>0</xdr:rowOff>
    </xdr:from>
    <xdr:to>
      <xdr:col>18</xdr:col>
      <xdr:colOff>676275</xdr:colOff>
      <xdr:row>9</xdr:row>
      <xdr:rowOff>0</xdr:rowOff>
    </xdr:to>
    <xdr:sp macro="" textlink="">
      <xdr:nvSpPr>
        <xdr:cNvPr id="7" name="Line 27">
          <a:extLst>
            <a:ext uri="{FF2B5EF4-FFF2-40B4-BE49-F238E27FC236}">
              <a16:creationId xmlns:a16="http://schemas.microsoft.com/office/drawing/2014/main" id="{ADB9B743-4E6D-4D36-A8EA-2A3725364146}"/>
            </a:ext>
          </a:extLst>
        </xdr:cNvPr>
        <xdr:cNvSpPr>
          <a:spLocks noChangeShapeType="1"/>
        </xdr:cNvSpPr>
      </xdr:nvSpPr>
      <xdr:spPr bwMode="auto">
        <a:xfrm flipH="1">
          <a:off x="6505575" y="2295525"/>
          <a:ext cx="390525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18</xdr:col>
      <xdr:colOff>285750</xdr:colOff>
      <xdr:row>9</xdr:row>
      <xdr:rowOff>19050</xdr:rowOff>
    </xdr:from>
    <xdr:to>
      <xdr:col>18</xdr:col>
      <xdr:colOff>800100</xdr:colOff>
      <xdr:row>9</xdr:row>
      <xdr:rowOff>19050</xdr:rowOff>
    </xdr:to>
    <xdr:sp macro="" textlink="">
      <xdr:nvSpPr>
        <xdr:cNvPr id="8" name="Line 28">
          <a:extLst>
            <a:ext uri="{FF2B5EF4-FFF2-40B4-BE49-F238E27FC236}">
              <a16:creationId xmlns:a16="http://schemas.microsoft.com/office/drawing/2014/main" id="{80D16904-D704-4357-B6A4-59222BAA6311}"/>
            </a:ext>
          </a:extLst>
        </xdr:cNvPr>
        <xdr:cNvSpPr>
          <a:spLocks noChangeShapeType="1"/>
        </xdr:cNvSpPr>
      </xdr:nvSpPr>
      <xdr:spPr bwMode="auto">
        <a:xfrm flipH="1">
          <a:off x="6505575" y="2314575"/>
          <a:ext cx="51435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18</xdr:col>
      <xdr:colOff>1809750</xdr:colOff>
      <xdr:row>5</xdr:row>
      <xdr:rowOff>285750</xdr:rowOff>
    </xdr:from>
    <xdr:to>
      <xdr:col>19</xdr:col>
      <xdr:colOff>66675</xdr:colOff>
      <xdr:row>6</xdr:row>
      <xdr:rowOff>95921</xdr:rowOff>
    </xdr:to>
    <xdr:sp macro="" textlink="">
      <xdr:nvSpPr>
        <xdr:cNvPr id="9" name="Text Box 2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A84A8D0-46BB-4304-B3E5-0DA8F0F3F090}"/>
            </a:ext>
          </a:extLst>
        </xdr:cNvPr>
        <xdr:cNvSpPr txBox="1">
          <a:spLocks noChangeArrowheads="1"/>
        </xdr:cNvSpPr>
      </xdr:nvSpPr>
      <xdr:spPr bwMode="auto">
        <a:xfrm>
          <a:off x="8029575" y="1666875"/>
          <a:ext cx="1171575" cy="143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MegaCalc</a:t>
          </a:r>
          <a:endParaRPr lang="en-IE"/>
        </a:p>
      </xdr:txBody>
    </xdr:sp>
    <xdr:clientData fPrintsWithSheet="0"/>
  </xdr:twoCellAnchor>
  <xdr:twoCellAnchor>
    <xdr:from>
      <xdr:col>3</xdr:col>
      <xdr:colOff>19050</xdr:colOff>
      <xdr:row>36</xdr:row>
      <xdr:rowOff>66675</xdr:rowOff>
    </xdr:from>
    <xdr:to>
      <xdr:col>10</xdr:col>
      <xdr:colOff>152400</xdr:colOff>
      <xdr:row>37</xdr:row>
      <xdr:rowOff>76241</xdr:rowOff>
    </xdr:to>
    <xdr:sp macro="" textlink="">
      <xdr:nvSpPr>
        <xdr:cNvPr id="10" name="Text Box 3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F6D01AC-E468-4A33-B46B-E51FDC847A2C}"/>
            </a:ext>
          </a:extLst>
        </xdr:cNvPr>
        <xdr:cNvSpPr txBox="1">
          <a:spLocks noChangeArrowheads="1"/>
        </xdr:cNvSpPr>
      </xdr:nvSpPr>
      <xdr:spPr bwMode="auto">
        <a:xfrm>
          <a:off x="257175" y="7524750"/>
          <a:ext cx="1600200" cy="20006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  <a:endParaRPr lang="en-IE"/>
        </a:p>
      </xdr:txBody>
    </xdr:sp>
    <xdr:clientData fPrintsWithSheet="0"/>
  </xdr:twoCellAnchor>
  <xdr:twoCellAnchor editAs="oneCell">
    <xdr:from>
      <xdr:col>15</xdr:col>
      <xdr:colOff>390525</xdr:colOff>
      <xdr:row>9</xdr:row>
      <xdr:rowOff>19050</xdr:rowOff>
    </xdr:from>
    <xdr:to>
      <xdr:col>18</xdr:col>
      <xdr:colOff>152400</xdr:colOff>
      <xdr:row>10</xdr:row>
      <xdr:rowOff>9526</xdr:rowOff>
    </xdr:to>
    <xdr:sp macro="" textlink="">
      <xdr:nvSpPr>
        <xdr:cNvPr id="11" name="Text Box 37">
          <a:extLst>
            <a:ext uri="{FF2B5EF4-FFF2-40B4-BE49-F238E27FC236}">
              <a16:creationId xmlns:a16="http://schemas.microsoft.com/office/drawing/2014/main" id="{82F9E0CA-D4A5-4D23-89DF-5378D208BB3D}"/>
            </a:ext>
          </a:extLst>
        </xdr:cNvPr>
        <xdr:cNvSpPr txBox="1">
          <a:spLocks noChangeArrowheads="1"/>
        </xdr:cNvSpPr>
      </xdr:nvSpPr>
      <xdr:spPr bwMode="auto">
        <a:xfrm>
          <a:off x="4667250" y="2314575"/>
          <a:ext cx="1704975" cy="18097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36576" rIns="0" bIns="0" anchor="t" upright="1"/>
        <a:lstStyle/>
        <a:p>
          <a:pPr algn="l" rtl="0">
            <a:defRPr sz="1000"/>
          </a:pPr>
          <a:r>
            <a:rPr lang="en-IE" sz="900" b="0" i="0" u="none" strike="noStrike" baseline="0">
              <a:solidFill>
                <a:srgbClr val="000000"/>
              </a:solidFill>
              <a:latin typeface="Gill Sans MT"/>
            </a:rPr>
            <a:t>Click to choose a sample</a:t>
          </a:r>
          <a:endParaRPr lang="en-IE"/>
        </a:p>
      </xdr:txBody>
    </xdr:sp>
    <xdr:clientData/>
  </xdr:twoCellAnchor>
  <xdr:twoCellAnchor>
    <xdr:from>
      <xdr:col>15</xdr:col>
      <xdr:colOff>152400</xdr:colOff>
      <xdr:row>9</xdr:row>
      <xdr:rowOff>95250</xdr:rowOff>
    </xdr:from>
    <xdr:to>
      <xdr:col>15</xdr:col>
      <xdr:colOff>371475</xdr:colOff>
      <xdr:row>9</xdr:row>
      <xdr:rowOff>95250</xdr:rowOff>
    </xdr:to>
    <xdr:sp macro="" textlink="">
      <xdr:nvSpPr>
        <xdr:cNvPr id="12" name="Line 38">
          <a:extLst>
            <a:ext uri="{FF2B5EF4-FFF2-40B4-BE49-F238E27FC236}">
              <a16:creationId xmlns:a16="http://schemas.microsoft.com/office/drawing/2014/main" id="{ED3B1345-BE23-44EA-B39C-170F429B3BBF}"/>
            </a:ext>
          </a:extLst>
        </xdr:cNvPr>
        <xdr:cNvSpPr>
          <a:spLocks noChangeShapeType="1"/>
        </xdr:cNvSpPr>
      </xdr:nvSpPr>
      <xdr:spPr bwMode="auto">
        <a:xfrm flipH="1">
          <a:off x="4429125" y="2390775"/>
          <a:ext cx="2190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38100</xdr:colOff>
      <xdr:row>4</xdr:row>
      <xdr:rowOff>66674</xdr:rowOff>
    </xdr:from>
    <xdr:to>
      <xdr:col>15</xdr:col>
      <xdr:colOff>28575</xdr:colOff>
      <xdr:row>4</xdr:row>
      <xdr:rowOff>276225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5272B1C-2896-3D81-DD7E-3DB8F2676208}"/>
            </a:ext>
          </a:extLst>
        </xdr:cNvPr>
        <xdr:cNvSpPr/>
      </xdr:nvSpPr>
      <xdr:spPr bwMode="auto">
        <a:xfrm>
          <a:off x="2209800" y="904874"/>
          <a:ext cx="1847850" cy="209551"/>
        </a:xfrm>
        <a:prstGeom prst="rect">
          <a:avLst/>
        </a:prstGeom>
        <a:solidFill>
          <a:srgbClr val="008852"/>
        </a:solidFill>
        <a:ln w="38100">
          <a:noFill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4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4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infomz@neogen.com" TargetMode="External"/><Relationship Id="rId2" Type="http://schemas.openxmlformats.org/officeDocument/2006/relationships/hyperlink" Target="http://support.megazyme.com/support/home" TargetMode="External"/><Relationship Id="rId1" Type="http://schemas.openxmlformats.org/officeDocument/2006/relationships/hyperlink" Target="http://www.megazyme.com/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S54"/>
  <sheetViews>
    <sheetView tabSelected="1" topLeftCell="A15" zoomScaleNormal="100" workbookViewId="0">
      <selection activeCell="O9" sqref="O9"/>
    </sheetView>
  </sheetViews>
  <sheetFormatPr defaultColWidth="12.26953125" defaultRowHeight="16"/>
  <cols>
    <col min="1" max="1" width="1.7265625" style="90" customWidth="1"/>
    <col min="2" max="2" width="0.453125" style="90" customWidth="1"/>
    <col min="3" max="3" width="1.1796875" style="93" customWidth="1"/>
    <col min="4" max="4" width="10.26953125" style="90" customWidth="1"/>
    <col min="5" max="5" width="15.1796875" style="90" customWidth="1"/>
    <col min="6" max="6" width="16.453125" style="90" customWidth="1"/>
    <col min="7" max="10" width="10.7265625" style="90" customWidth="1"/>
    <col min="11" max="11" width="1.7265625" style="90" customWidth="1"/>
    <col min="12" max="13" width="10.7265625" style="90" customWidth="1"/>
    <col min="14" max="14" width="1.7265625" style="90" customWidth="1"/>
    <col min="15" max="16" width="10.7265625" style="90" customWidth="1"/>
    <col min="17" max="17" width="1.7265625" style="90" customWidth="1"/>
    <col min="18" max="18" width="12.26953125" style="90"/>
    <col min="19" max="19" width="10.7265625" style="90" customWidth="1"/>
    <col min="20" max="16384" width="12.26953125" style="90"/>
  </cols>
  <sheetData>
    <row r="1" spans="1:19" ht="7.75" customHeight="1">
      <c r="A1" s="1"/>
      <c r="B1" s="1"/>
      <c r="C1" s="5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9" ht="13.75" customHeight="1">
      <c r="A2" s="1"/>
      <c r="B2" s="3"/>
      <c r="C2" s="6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87"/>
    </row>
    <row r="3" spans="1:19" ht="27" customHeight="1">
      <c r="A3" s="1"/>
      <c r="B3" s="3"/>
      <c r="C3" s="6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16"/>
      <c r="P3" s="3"/>
      <c r="Q3" s="87"/>
    </row>
    <row r="4" spans="1:19" ht="27" customHeight="1">
      <c r="A4" s="1"/>
      <c r="B4" s="3"/>
      <c r="C4" s="6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16"/>
      <c r="P4" s="3"/>
      <c r="Q4" s="87"/>
    </row>
    <row r="5" spans="1:19" ht="18.25" customHeight="1">
      <c r="A5" s="1"/>
      <c r="B5" s="3"/>
      <c r="C5" s="6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6"/>
      <c r="P5" s="3"/>
      <c r="Q5" s="87"/>
    </row>
    <row r="6" spans="1:19" ht="13.75" customHeight="1">
      <c r="A6" s="1"/>
      <c r="B6" s="3"/>
      <c r="C6" s="6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16"/>
      <c r="P6" s="3"/>
      <c r="Q6" s="87"/>
    </row>
    <row r="7" spans="1:19" ht="55" customHeight="1">
      <c r="A7" s="1"/>
      <c r="B7" s="3"/>
      <c r="D7" s="17" t="s">
        <v>41</v>
      </c>
      <c r="E7" s="7"/>
      <c r="F7" s="7"/>
      <c r="G7" s="7"/>
      <c r="H7" s="7"/>
      <c r="I7" s="7"/>
      <c r="J7" s="7"/>
      <c r="K7" s="7"/>
      <c r="L7" s="7"/>
      <c r="M7" s="7"/>
      <c r="N7" s="7"/>
      <c r="O7" s="16"/>
      <c r="P7" s="3"/>
      <c r="Q7" s="87"/>
    </row>
    <row r="8" spans="1:19" ht="51" customHeight="1">
      <c r="A8" s="1"/>
      <c r="B8" s="3"/>
      <c r="C8" s="121" t="s">
        <v>46</v>
      </c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3"/>
      <c r="Q8" s="87"/>
    </row>
    <row r="9" spans="1:19" ht="51" customHeight="1">
      <c r="A9" s="1"/>
      <c r="B9" s="3"/>
      <c r="D9" s="17" t="s">
        <v>42</v>
      </c>
      <c r="E9" s="8"/>
      <c r="F9" s="8"/>
      <c r="G9" s="8"/>
      <c r="H9" s="8"/>
      <c r="I9" s="8"/>
      <c r="J9" s="8"/>
      <c r="K9" s="8"/>
      <c r="L9" s="8"/>
      <c r="M9" s="8"/>
      <c r="N9" s="8"/>
      <c r="O9" s="3"/>
      <c r="P9" s="3"/>
      <c r="Q9" s="87"/>
    </row>
    <row r="10" spans="1:19" ht="16.5">
      <c r="A10" s="1"/>
      <c r="B10" s="3"/>
      <c r="C10" s="13" t="s">
        <v>43</v>
      </c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3"/>
      <c r="P10" s="3"/>
      <c r="Q10" s="87"/>
    </row>
    <row r="11" spans="1:19" ht="16.5">
      <c r="A11" s="1"/>
      <c r="B11" s="3"/>
      <c r="C11" s="13" t="s">
        <v>24</v>
      </c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3"/>
      <c r="P11" s="3"/>
      <c r="Q11" s="87"/>
    </row>
    <row r="12" spans="1:19">
      <c r="A12" s="1"/>
      <c r="B12" s="3"/>
      <c r="C12" s="6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3"/>
      <c r="P12" s="3"/>
      <c r="Q12" s="87"/>
    </row>
    <row r="13" spans="1:19" ht="46" customHeight="1">
      <c r="A13" s="1"/>
      <c r="B13" s="3"/>
      <c r="C13" s="6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3"/>
      <c r="P13" s="3"/>
      <c r="Q13" s="87"/>
    </row>
    <row r="14" spans="1:19">
      <c r="A14" s="1"/>
      <c r="B14" s="3"/>
      <c r="C14" s="6"/>
      <c r="D14" s="34"/>
      <c r="E14" s="35" t="s">
        <v>12</v>
      </c>
      <c r="F14" s="126" t="s">
        <v>17</v>
      </c>
      <c r="G14" s="127"/>
      <c r="H14" s="127"/>
      <c r="I14" s="127"/>
      <c r="J14" s="127"/>
      <c r="K14" s="127"/>
      <c r="L14" s="127"/>
      <c r="M14" s="128"/>
      <c r="N14" s="36"/>
      <c r="O14" s="36"/>
      <c r="P14" s="34"/>
      <c r="Q14" s="88"/>
      <c r="R14" s="91"/>
      <c r="S14" s="91"/>
    </row>
    <row r="15" spans="1:19" ht="24.25" customHeight="1">
      <c r="A15" s="1"/>
      <c r="B15" s="3"/>
      <c r="C15" s="6"/>
      <c r="D15" s="34"/>
      <c r="E15" s="34"/>
      <c r="F15" s="34"/>
      <c r="G15" s="34"/>
      <c r="H15" s="34"/>
      <c r="I15" s="34"/>
      <c r="J15" s="34"/>
      <c r="K15" s="33"/>
      <c r="L15" s="37"/>
      <c r="M15" s="34"/>
      <c r="N15" s="34"/>
      <c r="O15" s="34"/>
      <c r="P15" s="34"/>
      <c r="Q15" s="89"/>
      <c r="R15" s="91"/>
      <c r="S15" s="92"/>
    </row>
    <row r="16" spans="1:19">
      <c r="A16" s="1"/>
      <c r="B16" s="3"/>
      <c r="C16" s="6"/>
      <c r="D16" s="34"/>
      <c r="E16" s="34"/>
      <c r="F16" s="34"/>
      <c r="G16" s="35" t="s">
        <v>13</v>
      </c>
      <c r="H16" s="33"/>
      <c r="I16" s="34"/>
      <c r="J16" s="34"/>
      <c r="K16" s="34"/>
      <c r="L16" s="37"/>
      <c r="M16" s="34"/>
      <c r="N16" s="34"/>
      <c r="O16" s="34"/>
      <c r="P16" s="34"/>
      <c r="Q16" s="89"/>
      <c r="R16" s="91"/>
      <c r="S16" s="92"/>
    </row>
    <row r="17" spans="1:19" ht="18.5">
      <c r="A17" s="1"/>
      <c r="B17" s="3"/>
      <c r="C17" s="6"/>
      <c r="D17" s="34"/>
      <c r="E17" s="34"/>
      <c r="F17" s="39" t="s">
        <v>21</v>
      </c>
      <c r="G17" s="85" t="s">
        <v>31</v>
      </c>
      <c r="H17" s="85" t="s">
        <v>32</v>
      </c>
      <c r="I17" s="34"/>
      <c r="J17" s="34"/>
      <c r="K17" s="34"/>
      <c r="L17" s="34"/>
      <c r="M17" s="34"/>
      <c r="N17" s="34"/>
      <c r="O17" s="34"/>
      <c r="P17" s="34"/>
      <c r="Q17" s="89"/>
      <c r="R17" s="91"/>
      <c r="S17" s="91"/>
    </row>
    <row r="18" spans="1:19">
      <c r="A18" s="1"/>
      <c r="B18" s="3"/>
      <c r="C18" s="6"/>
      <c r="D18" s="34"/>
      <c r="E18" s="35">
        <v>1</v>
      </c>
      <c r="F18" s="40" t="s">
        <v>25</v>
      </c>
      <c r="G18" s="25"/>
      <c r="H18" s="25"/>
      <c r="I18" s="34"/>
      <c r="J18" s="34"/>
      <c r="K18" s="34"/>
      <c r="L18" s="34"/>
      <c r="M18" s="34"/>
      <c r="N18" s="34"/>
      <c r="O18" s="34"/>
      <c r="P18" s="34"/>
      <c r="Q18" s="89"/>
      <c r="R18" s="91"/>
      <c r="S18" s="91"/>
    </row>
    <row r="19" spans="1:19">
      <c r="A19" s="1"/>
      <c r="B19" s="3"/>
      <c r="C19" s="6"/>
      <c r="D19" s="34"/>
      <c r="E19" s="34"/>
      <c r="F19" s="41" t="s">
        <v>26</v>
      </c>
      <c r="G19" s="29"/>
      <c r="H19" s="29"/>
      <c r="I19" s="34"/>
      <c r="J19" s="34"/>
      <c r="K19" s="34"/>
      <c r="L19" s="34"/>
      <c r="M19" s="34"/>
      <c r="N19" s="34"/>
      <c r="O19" s="34"/>
      <c r="P19" s="34"/>
      <c r="Q19" s="89"/>
      <c r="R19" s="91"/>
      <c r="S19" s="91"/>
    </row>
    <row r="20" spans="1:19">
      <c r="A20" s="1"/>
      <c r="B20" s="3"/>
      <c r="C20" s="6"/>
      <c r="D20" s="34"/>
      <c r="E20" s="33"/>
      <c r="F20" s="41" t="s">
        <v>27</v>
      </c>
      <c r="G20" s="29"/>
      <c r="H20" s="29"/>
      <c r="I20" s="34"/>
      <c r="J20" s="34"/>
      <c r="K20" s="34"/>
      <c r="L20" s="34"/>
      <c r="M20" s="34"/>
      <c r="N20" s="34"/>
      <c r="O20" s="34"/>
      <c r="P20" s="34"/>
      <c r="Q20" s="89"/>
      <c r="R20" s="91"/>
      <c r="S20" s="91"/>
    </row>
    <row r="21" spans="1:19">
      <c r="A21" s="1"/>
      <c r="B21" s="3"/>
      <c r="C21" s="6"/>
      <c r="D21" s="34"/>
      <c r="E21" s="35">
        <v>2</v>
      </c>
      <c r="F21" s="40" t="s">
        <v>25</v>
      </c>
      <c r="G21" s="25"/>
      <c r="H21" s="25"/>
      <c r="I21" s="34"/>
      <c r="J21" s="34"/>
      <c r="K21" s="34"/>
      <c r="L21" s="34"/>
      <c r="M21" s="34"/>
      <c r="N21" s="34"/>
      <c r="O21" s="34"/>
      <c r="P21" s="34"/>
      <c r="Q21" s="89"/>
      <c r="R21" s="91"/>
      <c r="S21" s="91"/>
    </row>
    <row r="22" spans="1:19">
      <c r="A22" s="1"/>
      <c r="B22" s="3"/>
      <c r="C22" s="6"/>
      <c r="D22" s="34"/>
      <c r="E22" s="33"/>
      <c r="F22" s="41" t="s">
        <v>26</v>
      </c>
      <c r="G22" s="29"/>
      <c r="H22" s="29"/>
      <c r="I22" s="34"/>
      <c r="J22" s="34"/>
      <c r="K22" s="34"/>
      <c r="L22" s="34"/>
      <c r="M22" s="34"/>
      <c r="N22" s="34"/>
      <c r="O22" s="34"/>
      <c r="P22" s="34"/>
      <c r="Q22" s="89"/>
      <c r="R22" s="91"/>
      <c r="S22" s="91"/>
    </row>
    <row r="23" spans="1:19" ht="20.25" customHeight="1">
      <c r="A23" s="1"/>
      <c r="B23" s="3"/>
      <c r="C23" s="6"/>
      <c r="D23" s="34"/>
      <c r="E23" s="34"/>
      <c r="F23" s="41" t="s">
        <v>27</v>
      </c>
      <c r="G23" s="29"/>
      <c r="H23" s="29"/>
      <c r="I23" s="34"/>
      <c r="J23" s="34"/>
      <c r="K23" s="34"/>
      <c r="L23" s="34"/>
      <c r="M23" s="34"/>
      <c r="N23" s="34"/>
      <c r="O23" s="34"/>
      <c r="P23" s="34"/>
      <c r="Q23" s="89"/>
      <c r="R23" s="91"/>
      <c r="S23" s="91"/>
    </row>
    <row r="24" spans="1:19">
      <c r="A24" s="1"/>
      <c r="B24" s="3"/>
      <c r="C24" s="6"/>
      <c r="D24" s="42"/>
      <c r="E24" s="86" t="s">
        <v>33</v>
      </c>
      <c r="F24" s="40" t="s">
        <v>25</v>
      </c>
      <c r="G24" s="43">
        <f>IF(COUNT(G18,G21)=0,0,(IF(A1_ablank_1=0,0.0000001,A1_ablank_1)+IF(G21=0,0.0000001,G21))/COUNT(G18,G21))</f>
        <v>0</v>
      </c>
      <c r="H24" s="43">
        <f>IF(COUNT(H18,H21)=0,0,(IF(A2_ablank_1=0,0.0000001,A2_ablank_1)+IF(H21=0,0.0000001,H21))/COUNT(H18,H21))</f>
        <v>0</v>
      </c>
      <c r="I24" s="34"/>
      <c r="J24" s="34"/>
      <c r="K24" s="34"/>
      <c r="L24" s="34"/>
      <c r="M24" s="34"/>
      <c r="N24" s="34"/>
      <c r="O24" s="34"/>
      <c r="P24" s="34"/>
      <c r="Q24" s="89"/>
      <c r="R24" s="91"/>
      <c r="S24" s="91"/>
    </row>
    <row r="25" spans="1:19">
      <c r="A25" s="1"/>
      <c r="B25" s="3"/>
      <c r="C25" s="6"/>
      <c r="D25" s="42"/>
      <c r="E25" s="42"/>
      <c r="F25" s="41" t="s">
        <v>26</v>
      </c>
      <c r="G25" s="44">
        <f>IF(COUNT(G19,G22)=0,0,(IF(G19=0,0.0000001,G19)+IF(A1_ablank_2=0,0.0000001,A1_ablank_2))/COUNT(G19,G22))</f>
        <v>0</v>
      </c>
      <c r="H25" s="44">
        <f>IF(COUNT(H19,H22)=0,0,(IF(H19=0,0.0000001,H19)+IF(A2_ablank_2=0,0.0000001,A2_ablank_2))/COUNT(H19,H22))</f>
        <v>0</v>
      </c>
      <c r="I25" s="34"/>
      <c r="J25" s="34"/>
      <c r="K25" s="34"/>
      <c r="L25" s="34"/>
      <c r="M25" s="34"/>
      <c r="N25" s="34"/>
      <c r="O25" s="34"/>
      <c r="P25" s="34"/>
      <c r="Q25" s="89"/>
      <c r="R25" s="91"/>
      <c r="S25" s="91"/>
    </row>
    <row r="26" spans="1:19">
      <c r="A26" s="1"/>
      <c r="B26" s="3"/>
      <c r="C26" s="6"/>
      <c r="D26" s="34"/>
      <c r="E26" s="34"/>
      <c r="F26" s="45" t="s">
        <v>27</v>
      </c>
      <c r="G26" s="46">
        <f>IF(COUNT(G20,G23)=0,0,(IF(A1_ublank_1=0,0.0000001,A1_ublank_1)+IF(A1_ublank_2=0,0.0000001,A1_ublank_2))/COUNT(G20,G23))</f>
        <v>0</v>
      </c>
      <c r="H26" s="46">
        <f>IF(COUNT(H20,H23)=0,0,(IF(A2_ublank_1=0,0.0000001,A2_ublank_1)+IF(A2_ublank_2=0,0.0000001,A2_ublank_2))/COUNT(H20,H23))</f>
        <v>0</v>
      </c>
      <c r="I26" s="34"/>
      <c r="J26" s="34"/>
      <c r="K26" s="34"/>
      <c r="L26" s="34"/>
      <c r="M26" s="34"/>
      <c r="N26" s="34"/>
      <c r="O26" s="34"/>
      <c r="P26" s="34"/>
      <c r="Q26" s="89"/>
      <c r="R26" s="91"/>
      <c r="S26" s="91"/>
    </row>
    <row r="27" spans="1:19">
      <c r="A27" s="1"/>
      <c r="B27" s="3"/>
      <c r="C27" s="6"/>
      <c r="D27" s="34"/>
      <c r="E27" s="33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89"/>
      <c r="R27" s="91"/>
      <c r="S27" s="91"/>
    </row>
    <row r="28" spans="1:19">
      <c r="A28" s="1"/>
      <c r="B28" s="3"/>
      <c r="C28" s="6"/>
      <c r="D28" s="34"/>
      <c r="E28" s="34"/>
      <c r="F28" s="47" t="s">
        <v>21</v>
      </c>
      <c r="G28" s="35" t="s">
        <v>14</v>
      </c>
      <c r="H28" s="34"/>
      <c r="I28" s="34"/>
      <c r="J28" s="34"/>
      <c r="K28" s="34"/>
      <c r="L28" s="34"/>
      <c r="M28" s="35" t="s">
        <v>1</v>
      </c>
      <c r="N28" s="34"/>
      <c r="O28" s="48"/>
      <c r="P28" s="34"/>
      <c r="Q28" s="89"/>
      <c r="R28" s="91"/>
      <c r="S28" s="91"/>
    </row>
    <row r="29" spans="1:19" ht="48">
      <c r="A29" s="1"/>
      <c r="B29" s="3"/>
      <c r="C29" s="6"/>
      <c r="D29" s="51"/>
      <c r="E29" s="52" t="s">
        <v>0</v>
      </c>
      <c r="F29" s="52"/>
      <c r="G29" s="53" t="s">
        <v>10</v>
      </c>
      <c r="H29" s="53" t="s">
        <v>11</v>
      </c>
      <c r="I29" s="54" t="s">
        <v>15</v>
      </c>
      <c r="J29" s="54" t="s">
        <v>16</v>
      </c>
      <c r="K29" s="55"/>
      <c r="L29" s="54" t="s">
        <v>30</v>
      </c>
      <c r="M29" s="54" t="s">
        <v>22</v>
      </c>
      <c r="N29" s="55"/>
      <c r="O29" s="54" t="s">
        <v>2</v>
      </c>
      <c r="P29" s="54" t="s">
        <v>23</v>
      </c>
      <c r="Q29" s="87"/>
    </row>
    <row r="30" spans="1:19">
      <c r="A30" s="1"/>
      <c r="B30" s="3"/>
      <c r="C30" s="6"/>
      <c r="D30" s="129">
        <v>1</v>
      </c>
      <c r="E30" s="24"/>
      <c r="F30" s="40" t="s">
        <v>25</v>
      </c>
      <c r="G30" s="25"/>
      <c r="H30" s="25"/>
      <c r="I30" s="26">
        <v>0.2</v>
      </c>
      <c r="J30" s="24">
        <v>1</v>
      </c>
      <c r="K30" s="59"/>
      <c r="L30" s="61"/>
      <c r="M30" s="61"/>
      <c r="N30" s="59"/>
      <c r="O30" s="27"/>
      <c r="P30" s="63" t="str">
        <f>IF(ISERROR(Concentration_gg),"",Concentration_gg)</f>
        <v/>
      </c>
      <c r="Q30" s="87"/>
    </row>
    <row r="31" spans="1:19">
      <c r="A31" s="1"/>
      <c r="B31" s="3"/>
      <c r="C31" s="6"/>
      <c r="D31" s="130"/>
      <c r="E31" s="59"/>
      <c r="F31" s="64" t="s">
        <v>26</v>
      </c>
      <c r="G31" s="29"/>
      <c r="H31" s="29"/>
      <c r="I31" s="30">
        <v>0.2</v>
      </c>
      <c r="J31" s="31">
        <v>1</v>
      </c>
      <c r="K31" s="59"/>
      <c r="L31" s="65"/>
      <c r="M31" s="65"/>
      <c r="N31" s="59"/>
      <c r="O31" s="67"/>
      <c r="P31" s="68"/>
      <c r="Q31" s="87"/>
    </row>
    <row r="32" spans="1:19">
      <c r="A32" s="1"/>
      <c r="B32" s="3"/>
      <c r="C32" s="6"/>
      <c r="D32" s="130"/>
      <c r="E32" s="59"/>
      <c r="F32" s="64" t="s">
        <v>27</v>
      </c>
      <c r="G32" s="29"/>
      <c r="H32" s="29"/>
      <c r="I32" s="30">
        <v>0.2</v>
      </c>
      <c r="J32" s="31">
        <v>1</v>
      </c>
      <c r="K32" s="59"/>
      <c r="L32" s="69"/>
      <c r="M32" s="69"/>
      <c r="N32" s="59"/>
      <c r="O32" s="71"/>
      <c r="P32" s="72"/>
      <c r="Q32" s="87"/>
    </row>
    <row r="33" spans="1:17">
      <c r="A33" s="1"/>
      <c r="B33" s="3"/>
      <c r="C33" s="6"/>
      <c r="D33" s="130"/>
      <c r="E33" s="59"/>
      <c r="F33" s="73" t="s">
        <v>25</v>
      </c>
      <c r="G33" s="67"/>
      <c r="H33" s="67"/>
      <c r="I33" s="67"/>
      <c r="J33" s="67"/>
      <c r="K33" s="59"/>
      <c r="L33" s="65"/>
      <c r="M33" s="65"/>
      <c r="N33" s="59"/>
      <c r="O33" s="67"/>
      <c r="P33" s="68"/>
      <c r="Q33" s="87"/>
    </row>
    <row r="34" spans="1:17">
      <c r="A34" s="1"/>
      <c r="B34" s="3"/>
      <c r="C34" s="6"/>
      <c r="D34" s="130"/>
      <c r="E34" s="59"/>
      <c r="F34" s="75" t="s">
        <v>28</v>
      </c>
      <c r="G34" s="71"/>
      <c r="H34" s="71"/>
      <c r="I34" s="71"/>
      <c r="J34" s="71"/>
      <c r="K34" s="59"/>
      <c r="L34" s="69"/>
      <c r="M34" s="69"/>
      <c r="N34" s="59"/>
      <c r="O34" s="71"/>
      <c r="P34" s="72"/>
      <c r="Q34" s="87"/>
    </row>
    <row r="35" spans="1:17">
      <c r="A35" s="1"/>
      <c r="B35" s="3"/>
      <c r="C35" s="6"/>
      <c r="D35" s="131"/>
      <c r="E35" s="77"/>
      <c r="F35" s="78" t="s">
        <v>29</v>
      </c>
      <c r="G35" s="77"/>
      <c r="H35" s="77"/>
      <c r="I35" s="77"/>
      <c r="J35" s="77"/>
      <c r="K35" s="59"/>
      <c r="L35" s="80"/>
      <c r="M35" s="80"/>
      <c r="N35" s="59"/>
      <c r="O35" s="77"/>
      <c r="P35" s="83"/>
      <c r="Q35" s="87"/>
    </row>
    <row r="36" spans="1:17">
      <c r="A36" s="1"/>
      <c r="B36" s="3"/>
      <c r="C36" s="6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3"/>
      <c r="P36" s="3"/>
      <c r="Q36" s="87"/>
    </row>
    <row r="37" spans="1:17">
      <c r="A37" s="1"/>
      <c r="B37" s="3"/>
      <c r="C37" s="6"/>
      <c r="D37" s="9"/>
      <c r="E37" s="9"/>
      <c r="F37" s="9"/>
      <c r="G37" s="9"/>
      <c r="H37" s="9"/>
      <c r="I37" s="9"/>
      <c r="J37" s="9" t="s">
        <v>17</v>
      </c>
      <c r="K37" s="9"/>
      <c r="L37" s="9"/>
      <c r="M37" s="9"/>
      <c r="N37" s="9"/>
      <c r="O37" s="3"/>
      <c r="P37" s="3"/>
      <c r="Q37" s="87"/>
    </row>
    <row r="38" spans="1:17">
      <c r="A38" s="1"/>
      <c r="B38" s="3"/>
      <c r="C38" s="6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3"/>
      <c r="P38" s="3"/>
      <c r="Q38" s="87"/>
    </row>
    <row r="39" spans="1:17">
      <c r="A39" s="1"/>
      <c r="B39" s="3"/>
      <c r="C39" s="6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3"/>
      <c r="P39" s="3"/>
      <c r="Q39" s="87"/>
    </row>
    <row r="40" spans="1:17">
      <c r="A40" s="1"/>
      <c r="B40" s="3"/>
      <c r="C40" s="6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3"/>
      <c r="P40" s="3"/>
      <c r="Q40" s="87"/>
    </row>
    <row r="41" spans="1:17">
      <c r="A41" s="1"/>
      <c r="B41" s="3"/>
      <c r="C41" s="6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3"/>
      <c r="P41" s="3"/>
      <c r="Q41" s="87"/>
    </row>
    <row r="42" spans="1:17">
      <c r="A42" s="1"/>
      <c r="B42" s="3"/>
      <c r="C42" s="6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3"/>
      <c r="P42" s="3"/>
      <c r="Q42" s="87"/>
    </row>
    <row r="43" spans="1:17" ht="6.65" customHeight="1">
      <c r="A43" s="1"/>
      <c r="B43" s="3"/>
      <c r="C43" s="6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3"/>
      <c r="P43" s="3"/>
      <c r="Q43" s="87"/>
    </row>
    <row r="44" spans="1:17" ht="30.65" customHeight="1">
      <c r="A44" s="1"/>
      <c r="B44" s="3"/>
      <c r="C44" s="18" t="s">
        <v>4</v>
      </c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3"/>
      <c r="P44" s="3"/>
      <c r="Q44" s="87"/>
    </row>
    <row r="45" spans="1:17" ht="25" customHeight="1">
      <c r="A45" s="1"/>
      <c r="B45" s="10"/>
      <c r="C45" s="19" t="s">
        <v>5</v>
      </c>
      <c r="D45" s="14"/>
      <c r="E45" s="14"/>
      <c r="F45" s="14"/>
      <c r="G45" s="14"/>
      <c r="H45" s="14"/>
      <c r="I45" s="14"/>
      <c r="J45" s="2"/>
      <c r="K45" s="14"/>
      <c r="L45" s="14"/>
      <c r="M45" s="14"/>
      <c r="N45" s="14"/>
      <c r="O45" s="14"/>
      <c r="P45" s="10"/>
      <c r="Q45" s="87"/>
    </row>
    <row r="46" spans="1:17" ht="19" customHeight="1">
      <c r="A46" s="1"/>
      <c r="B46" s="10"/>
      <c r="C46" s="123" t="s">
        <v>6</v>
      </c>
      <c r="D46" s="124"/>
      <c r="E46" s="125"/>
      <c r="F46" s="125"/>
      <c r="G46" s="28"/>
      <c r="H46" s="28"/>
      <c r="I46" s="20"/>
      <c r="J46" s="14"/>
      <c r="K46" s="20"/>
      <c r="L46" s="20"/>
      <c r="M46" s="20"/>
      <c r="N46" s="20"/>
      <c r="O46" s="14"/>
      <c r="P46" s="10"/>
      <c r="Q46" s="87"/>
    </row>
    <row r="47" spans="1:17" ht="60" customHeight="1">
      <c r="A47" s="1"/>
      <c r="B47" s="10"/>
      <c r="C47" s="124"/>
      <c r="D47" s="124"/>
      <c r="E47" s="125"/>
      <c r="F47" s="125"/>
      <c r="G47" s="28"/>
      <c r="H47" s="28"/>
      <c r="I47" s="20"/>
      <c r="J47" s="21" t="s">
        <v>7</v>
      </c>
      <c r="K47" s="20"/>
      <c r="L47" s="20"/>
      <c r="M47" s="20"/>
      <c r="N47" s="20"/>
      <c r="O47" s="21"/>
      <c r="P47" s="10"/>
      <c r="Q47" s="87"/>
    </row>
    <row r="48" spans="1:17" ht="24.75" customHeight="1">
      <c r="A48" s="1"/>
      <c r="B48" s="10"/>
      <c r="C48" s="13" t="s">
        <v>3</v>
      </c>
      <c r="D48" s="13"/>
      <c r="E48" s="13"/>
      <c r="F48" s="13"/>
      <c r="G48" s="13"/>
      <c r="H48" s="13"/>
      <c r="I48" s="13"/>
      <c r="J48" s="22"/>
      <c r="K48" s="13"/>
      <c r="L48" s="13"/>
      <c r="M48" s="13"/>
      <c r="N48" s="13"/>
      <c r="O48" s="22"/>
      <c r="P48" s="10"/>
      <c r="Q48" s="87"/>
    </row>
    <row r="49" spans="1:17" ht="16.75" customHeight="1">
      <c r="A49" s="1"/>
      <c r="B49" s="10"/>
      <c r="C49" s="15" t="s">
        <v>8</v>
      </c>
      <c r="D49" s="13"/>
      <c r="E49" s="13"/>
      <c r="F49" s="13"/>
      <c r="G49" s="13"/>
      <c r="H49" s="13"/>
      <c r="I49" s="13"/>
      <c r="J49" s="21" t="s">
        <v>34</v>
      </c>
      <c r="K49" s="13"/>
      <c r="L49" s="13"/>
      <c r="M49" s="13"/>
      <c r="N49" s="13"/>
      <c r="O49" s="21"/>
      <c r="P49" s="10"/>
      <c r="Q49" s="87"/>
    </row>
    <row r="50" spans="1:17" ht="15.75" customHeight="1">
      <c r="A50" s="1"/>
      <c r="B50" s="10"/>
      <c r="C50" s="19" t="s">
        <v>9</v>
      </c>
      <c r="D50" s="13"/>
      <c r="E50" s="13"/>
      <c r="F50" s="13"/>
      <c r="G50" s="13"/>
      <c r="H50" s="13"/>
      <c r="I50" s="13"/>
      <c r="J50" s="21" t="s">
        <v>35</v>
      </c>
      <c r="K50" s="13"/>
      <c r="L50" s="13"/>
      <c r="M50" s="13"/>
      <c r="N50" s="13"/>
      <c r="O50" s="21"/>
      <c r="P50" s="10"/>
      <c r="Q50" s="87"/>
    </row>
    <row r="51" spans="1:17" ht="19.5" customHeight="1">
      <c r="A51" s="1"/>
      <c r="B51" s="10"/>
      <c r="C51" s="19"/>
      <c r="D51" s="13"/>
      <c r="E51" s="13"/>
      <c r="F51" s="13"/>
      <c r="G51" s="13"/>
      <c r="H51" s="13"/>
      <c r="I51" s="13"/>
      <c r="J51" s="21"/>
      <c r="K51" s="13"/>
      <c r="L51" s="13"/>
      <c r="M51" s="13"/>
      <c r="N51" s="120" t="s">
        <v>44</v>
      </c>
      <c r="O51" s="21"/>
      <c r="P51" s="10"/>
      <c r="Q51" s="87"/>
    </row>
    <row r="52" spans="1:17" ht="48.75" customHeight="1">
      <c r="A52" s="1"/>
      <c r="B52" s="10"/>
      <c r="C52" s="19"/>
      <c r="D52" s="132" t="s">
        <v>45</v>
      </c>
      <c r="E52" s="133"/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0"/>
      <c r="Q52" s="87"/>
    </row>
    <row r="53" spans="1:17" ht="6" customHeight="1">
      <c r="A53" s="1"/>
      <c r="B53" s="10"/>
      <c r="C53" s="19"/>
      <c r="D53" s="119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23"/>
      <c r="P53" s="10"/>
      <c r="Q53" s="87"/>
    </row>
    <row r="54" spans="1:17" ht="400" customHeight="1">
      <c r="C54" s="90"/>
    </row>
  </sheetData>
  <mergeCells count="5">
    <mergeCell ref="C8:O8"/>
    <mergeCell ref="C46:F47"/>
    <mergeCell ref="F14:M14"/>
    <mergeCell ref="D30:D35"/>
    <mergeCell ref="D52:O52"/>
  </mergeCells>
  <phoneticPr fontId="0" type="noConversion"/>
  <dataValidations count="2">
    <dataValidation allowBlank="1" sqref="O5:O7 O1:O2 A1:B1048576 C48 O48 C54:O65536 C50:C53 J48 J36:J44 P36:IV65536 D36:I45 P1:S13 K36:O45 Q29:IV35 T1:IV28 N48:N50 C10:C44 D1:N7 C1:C6 D9:O13 C8 K48:M51 D48:I51 D53:N53 D52" xr:uid="{00000000-0002-0000-0000-000000000000}"/>
    <dataValidation allowBlank="1" showInputMessage="1" sqref="E14:E21 D14:D30 E23:E35 F14:F35 G15:M28 N14:S28 G29:P35" xr:uid="{00000000-0002-0000-0000-000001000000}"/>
  </dataValidations>
  <hyperlinks>
    <hyperlink ref="J47" r:id="rId1" display="http://www.megazyme.com/" xr:uid="{00000000-0004-0000-0000-000001000000}"/>
    <hyperlink ref="J49" r:id="rId2" xr:uid="{00000000-0004-0000-0000-000003000000}"/>
    <hyperlink ref="J50" r:id="rId3" xr:uid="{AF44CEDB-2FF2-4FCE-A6A8-E54D74A4C71B}"/>
  </hyperlinks>
  <pageMargins left="0.59055118110236227" right="0.59055118110236227" top="0.59055118110236227" bottom="0.98425196850393704" header="0.51181102362204722" footer="0.51181102362204722"/>
  <pageSetup paperSize="9" scale="87" orientation="landscape" horizontalDpi="360" verticalDpi="360"/>
  <headerFooter alignWithMargins="0">
    <oddFooter>&amp;LPrinted on &amp;D, Page &amp;P of &amp;N</oddFooter>
  </headerFooter>
  <rowBreaks count="1" manualBreakCount="1">
    <brk id="24" min="1" max="15" man="1"/>
  </rowBreaks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U83"/>
  <sheetViews>
    <sheetView zoomScaleNormal="100" zoomScaleSheetLayoutView="100" workbookViewId="0">
      <selection activeCell="S11" sqref="S11"/>
    </sheetView>
  </sheetViews>
  <sheetFormatPr defaultColWidth="12.26953125" defaultRowHeight="16"/>
  <cols>
    <col min="1" max="1" width="1.7265625" style="33" customWidth="1"/>
    <col min="2" max="2" width="0.7265625" style="33" customWidth="1"/>
    <col min="3" max="3" width="3.1796875" style="33" customWidth="1"/>
    <col min="4" max="4" width="17.1796875" style="33" customWidth="1"/>
    <col min="5" max="5" width="15.26953125" style="33" customWidth="1"/>
    <col min="6" max="10" width="9.453125" style="33" customWidth="1"/>
    <col min="11" max="11" width="0.81640625" style="33" customWidth="1"/>
    <col min="12" max="12" width="10.453125" style="33" hidden="1" customWidth="1"/>
    <col min="13" max="13" width="10.7265625" style="33" customWidth="1"/>
    <col min="14" max="14" width="10" style="33" hidden="1" customWidth="1"/>
    <col min="15" max="15" width="7.81640625" style="33" bestFit="1" customWidth="1"/>
    <col min="16" max="16" width="0.81640625" style="33" customWidth="1"/>
    <col min="17" max="17" width="10.81640625" style="33" customWidth="1"/>
    <col min="18" max="18" width="9.81640625" style="33" hidden="1" customWidth="1"/>
    <col min="19" max="19" width="10.81640625" style="33" customWidth="1"/>
    <col min="20" max="20" width="0.81640625" style="33" customWidth="1"/>
    <col min="21" max="21" width="200.7265625" style="33" customWidth="1"/>
    <col min="22" max="16384" width="12.26953125" style="33"/>
  </cols>
  <sheetData>
    <row r="1" spans="1:21" ht="7.75" customHeight="1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</row>
    <row r="2" spans="1:21" ht="100" customHeight="1">
      <c r="A2" s="32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2"/>
    </row>
    <row r="3" spans="1:21" ht="15" customHeight="1">
      <c r="A3" s="32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2"/>
    </row>
    <row r="4" spans="1:21">
      <c r="A4" s="32"/>
      <c r="B4" s="34"/>
      <c r="C4" s="34"/>
      <c r="D4" s="35" t="s">
        <v>12</v>
      </c>
      <c r="E4" s="126" t="s">
        <v>17</v>
      </c>
      <c r="F4" s="127"/>
      <c r="G4" s="127"/>
      <c r="H4" s="127"/>
      <c r="I4" s="127"/>
      <c r="J4" s="127"/>
      <c r="K4" s="127"/>
      <c r="L4" s="127"/>
      <c r="M4" s="128"/>
      <c r="N4" s="36"/>
      <c r="O4" s="36"/>
      <c r="P4" s="34"/>
      <c r="Q4" s="36"/>
      <c r="R4" s="34"/>
      <c r="S4" s="34"/>
      <c r="T4" s="34"/>
      <c r="U4" s="32"/>
    </row>
    <row r="5" spans="1:21" ht="15.25" customHeight="1">
      <c r="A5" s="32"/>
      <c r="B5" s="34"/>
      <c r="C5" s="34"/>
      <c r="D5" s="34"/>
      <c r="E5" s="34"/>
      <c r="F5" s="34"/>
      <c r="G5" s="34"/>
      <c r="H5" s="34"/>
      <c r="I5" s="34"/>
      <c r="J5" s="34"/>
      <c r="L5" s="37"/>
      <c r="M5" s="34"/>
      <c r="N5" s="34"/>
      <c r="O5" s="34"/>
      <c r="P5" s="34"/>
      <c r="Q5" s="34"/>
      <c r="R5" s="34"/>
      <c r="S5" s="38"/>
      <c r="T5" s="34"/>
      <c r="U5" s="32"/>
    </row>
    <row r="6" spans="1:21">
      <c r="A6" s="32"/>
      <c r="B6" s="34"/>
      <c r="C6" s="34"/>
      <c r="D6" s="34"/>
      <c r="E6" s="34"/>
      <c r="F6" s="35" t="s">
        <v>13</v>
      </c>
      <c r="I6" s="34"/>
      <c r="J6" s="34"/>
      <c r="K6" s="34"/>
      <c r="L6" s="37"/>
      <c r="M6" s="34"/>
      <c r="N6" s="34"/>
      <c r="O6" s="34"/>
      <c r="P6" s="34"/>
      <c r="Q6" s="34"/>
      <c r="R6" s="34"/>
      <c r="S6" s="38"/>
      <c r="T6" s="34"/>
      <c r="U6" s="32"/>
    </row>
    <row r="7" spans="1:21" ht="18.5">
      <c r="A7" s="32"/>
      <c r="B7" s="34"/>
      <c r="C7" s="34"/>
      <c r="D7" s="34"/>
      <c r="E7" s="39" t="s">
        <v>21</v>
      </c>
      <c r="F7" s="85" t="s">
        <v>31</v>
      </c>
      <c r="G7" s="85" t="s">
        <v>32</v>
      </c>
      <c r="H7" s="110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2"/>
    </row>
    <row r="8" spans="1:21">
      <c r="A8" s="32"/>
      <c r="B8" s="34"/>
      <c r="C8" s="34"/>
      <c r="D8" s="35">
        <v>1</v>
      </c>
      <c r="E8" s="40" t="s">
        <v>25</v>
      </c>
      <c r="F8" s="25"/>
      <c r="G8" s="25"/>
      <c r="H8" s="112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2"/>
    </row>
    <row r="9" spans="1:21">
      <c r="A9" s="32"/>
      <c r="B9" s="34"/>
      <c r="C9" s="34"/>
      <c r="D9" s="34"/>
      <c r="E9" s="41" t="s">
        <v>26</v>
      </c>
      <c r="F9" s="29"/>
      <c r="G9" s="29"/>
      <c r="H9" s="112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2"/>
    </row>
    <row r="10" spans="1:21">
      <c r="A10" s="32"/>
      <c r="B10" s="34"/>
      <c r="C10" s="34"/>
      <c r="E10" s="41" t="s">
        <v>27</v>
      </c>
      <c r="F10" s="29"/>
      <c r="G10" s="29"/>
      <c r="H10" s="112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2"/>
    </row>
    <row r="11" spans="1:21">
      <c r="A11" s="32"/>
      <c r="B11" s="34"/>
      <c r="C11" s="34"/>
      <c r="D11" s="35">
        <v>2</v>
      </c>
      <c r="E11" s="40" t="s">
        <v>25</v>
      </c>
      <c r="F11" s="25"/>
      <c r="G11" s="25"/>
      <c r="H11" s="112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2"/>
    </row>
    <row r="12" spans="1:21">
      <c r="A12" s="32"/>
      <c r="B12" s="34"/>
      <c r="C12" s="34"/>
      <c r="E12" s="41" t="s">
        <v>26</v>
      </c>
      <c r="F12" s="29"/>
      <c r="G12" s="29"/>
      <c r="H12" s="112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2"/>
    </row>
    <row r="13" spans="1:21">
      <c r="A13" s="32"/>
      <c r="B13" s="34"/>
      <c r="C13" s="34"/>
      <c r="D13" s="34"/>
      <c r="E13" s="41" t="s">
        <v>27</v>
      </c>
      <c r="F13" s="29"/>
      <c r="G13" s="29"/>
      <c r="H13" s="112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2"/>
    </row>
    <row r="14" spans="1:21">
      <c r="A14" s="32"/>
      <c r="B14" s="34"/>
      <c r="C14" s="42"/>
      <c r="D14" s="86" t="s">
        <v>33</v>
      </c>
      <c r="E14" s="40" t="s">
        <v>25</v>
      </c>
      <c r="F14" s="43">
        <f>IF(COUNT(F8,F11)=0,0,(IF(A1_ablank_1=0,0.0000001,A1_ablank_1)+IF(F11=0,0.0000001,F11))/COUNT(F8,F11))</f>
        <v>0</v>
      </c>
      <c r="G14" s="43">
        <f>IF(COUNT(G8,G11)=0,0,(IF(A2_ablank_1=0,0.0000001,A2_ablank_1)+IF(G11=0,0.0000001,G11))/COUNT(G8,G11))</f>
        <v>0</v>
      </c>
      <c r="H14" s="111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2"/>
    </row>
    <row r="15" spans="1:21">
      <c r="A15" s="32"/>
      <c r="B15" s="34"/>
      <c r="C15" s="42"/>
      <c r="D15" s="42"/>
      <c r="E15" s="41" t="s">
        <v>26</v>
      </c>
      <c r="F15" s="44">
        <f>IF(COUNT(F9,F12)=0,0,(IF(F9=0,0.0000001,F9)+IF(A1_ablank_2=0,0.0000001,A1_ablank_2))/COUNT(F9,F12))</f>
        <v>0</v>
      </c>
      <c r="G15" s="44">
        <f>IF(COUNT(G9,G12)=0,0,(IF(G9=0,0.0000001,G9)+IF(A2_ablank_2=0,0.0000001,A2_ablank_2))/COUNT(G9,G12))</f>
        <v>0</v>
      </c>
      <c r="H15" s="111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2"/>
    </row>
    <row r="16" spans="1:21">
      <c r="A16" s="32"/>
      <c r="B16" s="34"/>
      <c r="C16" s="34"/>
      <c r="D16" s="34"/>
      <c r="E16" s="45" t="s">
        <v>27</v>
      </c>
      <c r="F16" s="46">
        <f>IF(COUNT(F10,F13)=0,0,(IF(A1_ublank_1=0,0.0000001,A1_ublank_1)+IF(A1_ublank_2=0,0.0000001,A1_ublank_2))/COUNT(F10,F13))</f>
        <v>0</v>
      </c>
      <c r="G16" s="46">
        <f>IF(COUNT(G10,G13)=0,0,(IF(A2_ublank_1=0,0.0000001,A2_ublank_1)+IF(A2_ublank_2=0,0.0000001,A2_ublank_2))/COUNT(G10,G13))</f>
        <v>0</v>
      </c>
      <c r="H16" s="111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2"/>
    </row>
    <row r="17" spans="1:21">
      <c r="A17" s="32"/>
      <c r="B17" s="34"/>
      <c r="C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2"/>
    </row>
    <row r="18" spans="1:21">
      <c r="A18" s="32"/>
      <c r="B18" s="34"/>
      <c r="C18" s="34"/>
      <c r="D18" s="34"/>
      <c r="E18" s="47" t="s">
        <v>21</v>
      </c>
      <c r="F18" s="35" t="s">
        <v>14</v>
      </c>
      <c r="G18" s="34"/>
      <c r="H18" s="34"/>
      <c r="I18" s="34"/>
      <c r="J18" s="34"/>
      <c r="K18" s="34"/>
      <c r="L18" s="34"/>
      <c r="M18" s="35" t="s">
        <v>1</v>
      </c>
      <c r="N18" s="34"/>
      <c r="O18" s="48"/>
      <c r="P18" s="34"/>
      <c r="Q18" s="34"/>
      <c r="R18" s="34"/>
      <c r="S18" s="34"/>
      <c r="T18" s="34"/>
      <c r="U18" s="32"/>
    </row>
    <row r="19" spans="1:21" s="58" customFormat="1" ht="60">
      <c r="A19" s="49"/>
      <c r="B19" s="50"/>
      <c r="C19" s="51"/>
      <c r="D19" s="52" t="s">
        <v>0</v>
      </c>
      <c r="E19" s="52"/>
      <c r="F19" s="53" t="s">
        <v>10</v>
      </c>
      <c r="G19" s="53" t="s">
        <v>11</v>
      </c>
      <c r="H19" s="53" t="s">
        <v>40</v>
      </c>
      <c r="I19" s="54" t="s">
        <v>15</v>
      </c>
      <c r="J19" s="54" t="s">
        <v>16</v>
      </c>
      <c r="K19" s="55"/>
      <c r="L19" s="56" t="s">
        <v>18</v>
      </c>
      <c r="M19" s="114" t="s">
        <v>30</v>
      </c>
      <c r="N19" s="56" t="s">
        <v>19</v>
      </c>
      <c r="O19" s="54" t="s">
        <v>22</v>
      </c>
      <c r="P19" s="55"/>
      <c r="Q19" s="54" t="s">
        <v>2</v>
      </c>
      <c r="R19" s="56" t="s">
        <v>20</v>
      </c>
      <c r="S19" s="54" t="s">
        <v>23</v>
      </c>
      <c r="T19" s="57"/>
      <c r="U19" s="49"/>
    </row>
    <row r="20" spans="1:21">
      <c r="A20" s="32"/>
      <c r="B20" s="34"/>
      <c r="C20" s="129">
        <v>1</v>
      </c>
      <c r="D20" s="24"/>
      <c r="E20" s="40" t="s">
        <v>25</v>
      </c>
      <c r="F20" s="25"/>
      <c r="G20" s="25"/>
      <c r="H20" s="115"/>
      <c r="I20" s="26">
        <v>0.2</v>
      </c>
      <c r="J20" s="24">
        <v>1</v>
      </c>
      <c r="K20" s="59"/>
      <c r="L20" s="60" t="str">
        <f>IF(OR(ISBLANK(F20),ISBLANK(G20),A1_glc_blank_ave=0,A2_Glc_blank_ave=0),"",((G20-F20)-(A2_Glc_blank_ave-A1_glc_blank_ave))*J20)</f>
        <v/>
      </c>
      <c r="M20" s="61"/>
      <c r="N20" s="62"/>
      <c r="O20" s="61"/>
      <c r="P20" s="59"/>
      <c r="Q20" s="27"/>
      <c r="R20" s="62"/>
      <c r="S20" s="63" t="str">
        <f>IF(ISERROR(Concentration_gg),"",Concentration_gg)</f>
        <v/>
      </c>
      <c r="T20" s="34"/>
      <c r="U20" s="32"/>
    </row>
    <row r="21" spans="1:21">
      <c r="A21" s="32"/>
      <c r="B21" s="34"/>
      <c r="C21" s="130"/>
      <c r="D21" s="59"/>
      <c r="E21" s="64" t="s">
        <v>26</v>
      </c>
      <c r="F21" s="29"/>
      <c r="G21" s="29"/>
      <c r="H21" s="116"/>
      <c r="I21" s="30">
        <v>0.2</v>
      </c>
      <c r="J21" s="31">
        <v>1</v>
      </c>
      <c r="K21" s="59"/>
      <c r="L21" s="60" t="str">
        <f>IF(OR(ISBLANK(F21),ISBLANK(G21),A1_SuGlc_blank_ave=0,A2_SuGlc_blank_ave=0),"",((G21-F21)-(A2_SuGlc_blank_ave-A1_SuGlc_blank_ave))*J21)</f>
        <v/>
      </c>
      <c r="M21" s="65"/>
      <c r="N21" s="66"/>
      <c r="O21" s="65"/>
      <c r="P21" s="59"/>
      <c r="Q21" s="67"/>
      <c r="R21" s="66"/>
      <c r="S21" s="68"/>
      <c r="T21" s="34"/>
      <c r="U21" s="32"/>
    </row>
    <row r="22" spans="1:21">
      <c r="A22" s="32"/>
      <c r="B22" s="34"/>
      <c r="C22" s="130"/>
      <c r="D22" s="59"/>
      <c r="E22" s="64" t="s">
        <v>27</v>
      </c>
      <c r="F22" s="29"/>
      <c r="G22" s="29"/>
      <c r="H22" s="113" t="str" cm="1">
        <f t="array" ref="H22">IFERROR(INDEX(Creep_calculation,C20),"")</f>
        <v/>
      </c>
      <c r="I22" s="30">
        <v>0.2</v>
      </c>
      <c r="J22" s="31">
        <v>1</v>
      </c>
      <c r="K22" s="59"/>
      <c r="L22" s="118" t="str">
        <f>IF(OR(ISBLANK(F22),ISBLANK(G22),A1_MSG_blank_ave=0,A2_MSG_blank_ave=0),"",((IF(ISNUMBER(H22),H22,G22)-F22)-(A2_MSG_blank_ave-A1_MSG_blank_ave))*J22)</f>
        <v/>
      </c>
      <c r="M22" s="69"/>
      <c r="N22" s="70"/>
      <c r="O22" s="69"/>
      <c r="P22" s="59"/>
      <c r="Q22" s="71"/>
      <c r="R22" s="70"/>
      <c r="S22" s="72"/>
      <c r="T22" s="34"/>
      <c r="U22" s="32"/>
    </row>
    <row r="23" spans="1:21">
      <c r="A23" s="32"/>
      <c r="B23" s="34"/>
      <c r="C23" s="130"/>
      <c r="D23" s="59"/>
      <c r="E23" s="73" t="s">
        <v>25</v>
      </c>
      <c r="F23" s="67"/>
      <c r="G23" s="67"/>
      <c r="H23" s="67"/>
      <c r="I23" s="67"/>
      <c r="J23" s="67"/>
      <c r="K23" s="59"/>
      <c r="L23" s="117" t="str">
        <f>IF(OR(L20=""),"",L20)</f>
        <v/>
      </c>
      <c r="M23" s="65" t="str">
        <f>L23</f>
        <v/>
      </c>
      <c r="N23" s="66" t="str">
        <f>IF(OR(L23=""),"",0.0749236825396825*L23*1/I20)</f>
        <v/>
      </c>
      <c r="O23" s="65" t="str">
        <f>N23</f>
        <v/>
      </c>
      <c r="P23" s="59"/>
      <c r="Q23" s="67"/>
      <c r="R23" s="66" t="str">
        <f>IF(OR(ISBLANK(Q20),Concentration_gL=""),"",Concentration_gL*100/Q20)</f>
        <v/>
      </c>
      <c r="S23" s="68" t="str">
        <f>R23</f>
        <v/>
      </c>
      <c r="T23" s="34"/>
      <c r="U23" s="32"/>
    </row>
    <row r="24" spans="1:21">
      <c r="A24" s="32"/>
      <c r="B24" s="34"/>
      <c r="C24" s="130"/>
      <c r="D24" s="59"/>
      <c r="E24" s="75" t="s">
        <v>28</v>
      </c>
      <c r="F24" s="71"/>
      <c r="G24" s="71"/>
      <c r="H24" s="71"/>
      <c r="I24" s="71"/>
      <c r="J24" s="71"/>
      <c r="K24" s="59"/>
      <c r="L24" s="76" t="str">
        <f>IF(OR(L21="",L20=""),"",L21-L20)</f>
        <v/>
      </c>
      <c r="M24" s="69" t="str">
        <f>L24</f>
        <v/>
      </c>
      <c r="N24" s="70" t="str">
        <f>IF(OR(L24=""),"",0.142353333333333*L24*1/I21)</f>
        <v/>
      </c>
      <c r="O24" s="69" t="str">
        <f>N24</f>
        <v/>
      </c>
      <c r="P24" s="59"/>
      <c r="Q24" s="71"/>
      <c r="R24" s="66" t="str">
        <f>IF(OR(ISBLANK(Q20),Concentration_gL=""),"",Concentration_gL*100/Q20)</f>
        <v/>
      </c>
      <c r="S24" s="72" t="str">
        <f>R24</f>
        <v/>
      </c>
      <c r="T24" s="34"/>
      <c r="U24" s="32"/>
    </row>
    <row r="25" spans="1:21">
      <c r="A25" s="32"/>
      <c r="B25" s="34"/>
      <c r="C25" s="131"/>
      <c r="D25" s="77"/>
      <c r="E25" s="78" t="s">
        <v>29</v>
      </c>
      <c r="F25" s="77"/>
      <c r="G25" s="77"/>
      <c r="H25" s="77"/>
      <c r="I25" s="77"/>
      <c r="J25" s="77"/>
      <c r="K25" s="59"/>
      <c r="L25" s="79" t="str">
        <f>IF(OR(L22="",L20="",L24="",),"",L22-L20-L24)</f>
        <v/>
      </c>
      <c r="M25" s="80" t="str">
        <f>L25</f>
        <v/>
      </c>
      <c r="N25" s="81" t="str">
        <f>IF(OR(L25=""),"",0.0711766666666667*L25*1/I22)</f>
        <v/>
      </c>
      <c r="O25" s="80" t="str">
        <f>N25</f>
        <v/>
      </c>
      <c r="P25" s="59"/>
      <c r="Q25" s="77"/>
      <c r="R25" s="82" t="str">
        <f>IF(OR(ISBLANK(Q20),Concentration_gL=""),"",Concentration_gL*100/Q20)</f>
        <v/>
      </c>
      <c r="S25" s="83" t="str">
        <f>R25</f>
        <v/>
      </c>
      <c r="T25" s="34"/>
      <c r="U25" s="32"/>
    </row>
    <row r="26" spans="1:21">
      <c r="A26" s="32"/>
      <c r="B26" s="34"/>
      <c r="C26" s="129">
        <v>2</v>
      </c>
      <c r="D26" s="24"/>
      <c r="E26" s="40" t="s">
        <v>25</v>
      </c>
      <c r="F26" s="25"/>
      <c r="G26" s="25"/>
      <c r="H26" s="115"/>
      <c r="I26" s="26">
        <v>0.2</v>
      </c>
      <c r="J26" s="24">
        <v>1</v>
      </c>
      <c r="K26" s="59"/>
      <c r="L26" s="60" t="str">
        <f>IF(OR(ISBLANK(F26),ISBLANK(G26),A1_glc_blank_ave=0,A2_Glc_blank_ave=0),"",((G26-F26)-(A2_Glc_blank_ave-A1_glc_blank_ave))*J26)</f>
        <v/>
      </c>
      <c r="M26" s="61"/>
      <c r="N26" s="62"/>
      <c r="O26" s="61"/>
      <c r="P26" s="59"/>
      <c r="Q26" s="27"/>
      <c r="R26" s="62"/>
      <c r="S26" s="63">
        <f>IF(ISERROR(Concentration_gg),"",Concentration_gg)</f>
        <v>0</v>
      </c>
      <c r="T26" s="34"/>
      <c r="U26" s="32"/>
    </row>
    <row r="27" spans="1:21">
      <c r="A27" s="32"/>
      <c r="B27" s="34"/>
      <c r="C27" s="130"/>
      <c r="D27" s="59"/>
      <c r="E27" s="64" t="s">
        <v>26</v>
      </c>
      <c r="F27" s="29"/>
      <c r="G27" s="29"/>
      <c r="H27" s="116"/>
      <c r="I27" s="30">
        <v>0.2</v>
      </c>
      <c r="J27" s="31">
        <v>1</v>
      </c>
      <c r="K27" s="59"/>
      <c r="L27" s="60" t="str">
        <f>IF(OR(ISBLANK(F27),ISBLANK(G27),A1_SuGlc_blank_ave=0,A2_SuGlc_blank_ave=0),"",((G27-F27)-(A2_SuGlc_blank_ave-A1_SuGlc_blank_ave))*J27)</f>
        <v/>
      </c>
      <c r="M27" s="65"/>
      <c r="N27" s="66"/>
      <c r="O27" s="65"/>
      <c r="P27" s="59"/>
      <c r="Q27" s="67"/>
      <c r="R27" s="66"/>
      <c r="S27" s="68"/>
      <c r="T27" s="34"/>
      <c r="U27" s="32"/>
    </row>
    <row r="28" spans="1:21">
      <c r="A28" s="32"/>
      <c r="B28" s="34"/>
      <c r="C28" s="130"/>
      <c r="D28" s="59"/>
      <c r="E28" s="64" t="s">
        <v>27</v>
      </c>
      <c r="F28" s="29"/>
      <c r="G28" s="29"/>
      <c r="H28" s="113" t="str" cm="1">
        <f t="array" ref="H28">IFERROR(INDEX(Creep_calculation,C26),"")</f>
        <v/>
      </c>
      <c r="I28" s="30">
        <v>0.2</v>
      </c>
      <c r="J28" s="31">
        <v>1</v>
      </c>
      <c r="K28" s="59"/>
      <c r="L28" s="118" t="str">
        <f>IF(OR(ISBLANK(F28),ISBLANK(G28),A1_MSG_blank_ave=0,A2_MSG_blank_ave=0),"",((IF(ISNUMBER(H28),H28,G28)-F28)-(A2_MSG_blank_ave-A1_MSG_blank_ave))*J28)</f>
        <v/>
      </c>
      <c r="M28" s="69"/>
      <c r="N28" s="70"/>
      <c r="O28" s="69"/>
      <c r="P28" s="59"/>
      <c r="Q28" s="71"/>
      <c r="R28" s="70"/>
      <c r="S28" s="72"/>
      <c r="T28" s="34"/>
      <c r="U28" s="32"/>
    </row>
    <row r="29" spans="1:21">
      <c r="A29" s="32"/>
      <c r="B29" s="34"/>
      <c r="C29" s="130"/>
      <c r="D29" s="59"/>
      <c r="E29" s="73" t="s">
        <v>25</v>
      </c>
      <c r="F29" s="67"/>
      <c r="G29" s="67"/>
      <c r="H29" s="67"/>
      <c r="I29" s="67"/>
      <c r="J29" s="67"/>
      <c r="K29" s="59"/>
      <c r="L29" s="74" t="str">
        <f t="shared" ref="L29" si="0">IF(OR(L26=""),"",L26)</f>
        <v/>
      </c>
      <c r="M29" s="65" t="str">
        <f>L29</f>
        <v/>
      </c>
      <c r="N29" s="66" t="str">
        <f t="shared" ref="N29" si="1">IF(OR(L29=""),"",0.0749236825396825*L29*1/I26)</f>
        <v/>
      </c>
      <c r="O29" s="65" t="str">
        <f>N29</f>
        <v/>
      </c>
      <c r="P29" s="59"/>
      <c r="Q29" s="67"/>
      <c r="R29" s="66" t="str">
        <f>IF(OR(ISBLANK(Q26),Concentration_gL=""),"",Concentration_gL*100/Q26)</f>
        <v/>
      </c>
      <c r="S29" s="68" t="str">
        <f>R29</f>
        <v/>
      </c>
      <c r="T29" s="34"/>
      <c r="U29" s="32"/>
    </row>
    <row r="30" spans="1:21">
      <c r="A30" s="32"/>
      <c r="B30" s="34"/>
      <c r="C30" s="130"/>
      <c r="D30" s="59"/>
      <c r="E30" s="75" t="s">
        <v>28</v>
      </c>
      <c r="F30" s="71"/>
      <c r="G30" s="71"/>
      <c r="H30" s="71"/>
      <c r="I30" s="71"/>
      <c r="J30" s="71"/>
      <c r="K30" s="59"/>
      <c r="L30" s="76" t="str">
        <f t="shared" ref="L30" si="2">IF(OR(L27="",L26=""),"",L27-L26)</f>
        <v/>
      </c>
      <c r="M30" s="69" t="str">
        <f>L30</f>
        <v/>
      </c>
      <c r="N30" s="70" t="str">
        <f t="shared" ref="N30" si="3">IF(OR(L30=""),"",0.142353333333333*L30*1/I27)</f>
        <v/>
      </c>
      <c r="O30" s="69" t="str">
        <f>N30</f>
        <v/>
      </c>
      <c r="P30" s="59"/>
      <c r="Q30" s="71"/>
      <c r="R30" s="66" t="str">
        <f>IF(OR(ISBLANK(Q26),Concentration_gL=""),"",Concentration_gL*100/Q26)</f>
        <v/>
      </c>
      <c r="S30" s="72" t="str">
        <f>R30</f>
        <v/>
      </c>
      <c r="T30" s="34"/>
      <c r="U30" s="32"/>
    </row>
    <row r="31" spans="1:21">
      <c r="A31" s="32"/>
      <c r="B31" s="34"/>
      <c r="C31" s="131"/>
      <c r="D31" s="77"/>
      <c r="E31" s="78" t="s">
        <v>29</v>
      </c>
      <c r="F31" s="77"/>
      <c r="G31" s="77"/>
      <c r="H31" s="77"/>
      <c r="I31" s="77"/>
      <c r="J31" s="77"/>
      <c r="K31" s="59"/>
      <c r="L31" s="79" t="str">
        <f t="shared" ref="L31" si="4">IF(OR(L28="",L26="",L30="",),"",L28-L26-L30)</f>
        <v/>
      </c>
      <c r="M31" s="80" t="str">
        <f>L31</f>
        <v/>
      </c>
      <c r="N31" s="81" t="str">
        <f t="shared" ref="N31" si="5">IF(OR(L31=""),"",0.0711766666666667*L31*1/I28)</f>
        <v/>
      </c>
      <c r="O31" s="80" t="str">
        <f>N31</f>
        <v/>
      </c>
      <c r="P31" s="59"/>
      <c r="Q31" s="77"/>
      <c r="R31" s="82" t="str">
        <f>IF(OR(ISBLANK(Q26),Concentration_gL=""),"",Concentration_gL*100/Q26)</f>
        <v/>
      </c>
      <c r="S31" s="83" t="str">
        <f>R31</f>
        <v/>
      </c>
      <c r="T31" s="34"/>
      <c r="U31" s="32"/>
    </row>
    <row r="32" spans="1:21">
      <c r="A32" s="32"/>
      <c r="B32" s="34"/>
      <c r="C32" s="129">
        <v>3</v>
      </c>
      <c r="D32" s="24"/>
      <c r="E32" s="40" t="s">
        <v>25</v>
      </c>
      <c r="F32" s="25"/>
      <c r="G32" s="25"/>
      <c r="H32" s="115"/>
      <c r="I32" s="26">
        <v>0.2</v>
      </c>
      <c r="J32" s="24">
        <v>1</v>
      </c>
      <c r="K32" s="59"/>
      <c r="L32" s="60" t="str">
        <f>IF(OR(ISBLANK(F32),ISBLANK(G32),A1_glc_blank_ave=0,A2_Glc_blank_ave=0),"",((G32-F32)-(A2_Glc_blank_ave-A1_glc_blank_ave))*J32)</f>
        <v/>
      </c>
      <c r="M32" s="61"/>
      <c r="N32" s="62"/>
      <c r="O32" s="61"/>
      <c r="P32" s="59"/>
      <c r="Q32" s="27"/>
      <c r="R32" s="62"/>
      <c r="S32" s="63">
        <f>IF(ISERROR(Concentration_gg),"",Concentration_gg)</f>
        <v>0</v>
      </c>
      <c r="T32" s="34"/>
      <c r="U32" s="32"/>
    </row>
    <row r="33" spans="1:21">
      <c r="A33" s="32"/>
      <c r="B33" s="34"/>
      <c r="C33" s="130"/>
      <c r="D33" s="59"/>
      <c r="E33" s="64" t="s">
        <v>26</v>
      </c>
      <c r="F33" s="29"/>
      <c r="G33" s="29"/>
      <c r="H33" s="116"/>
      <c r="I33" s="30">
        <v>0.2</v>
      </c>
      <c r="J33" s="31">
        <v>1</v>
      </c>
      <c r="K33" s="59"/>
      <c r="L33" s="60" t="str">
        <f>IF(OR(ISBLANK(F33),ISBLANK(G33),A1_SuGlc_blank_ave=0,A2_SuGlc_blank_ave=0),"",((G33-F33)-(A2_SuGlc_blank_ave-A1_SuGlc_blank_ave))*J33)</f>
        <v/>
      </c>
      <c r="M33" s="65"/>
      <c r="N33" s="66"/>
      <c r="O33" s="65"/>
      <c r="P33" s="59"/>
      <c r="Q33" s="67"/>
      <c r="R33" s="66"/>
      <c r="S33" s="68"/>
      <c r="T33" s="34"/>
      <c r="U33" s="32"/>
    </row>
    <row r="34" spans="1:21">
      <c r="A34" s="32"/>
      <c r="B34" s="34"/>
      <c r="C34" s="130"/>
      <c r="D34" s="59"/>
      <c r="E34" s="64" t="s">
        <v>27</v>
      </c>
      <c r="F34" s="29"/>
      <c r="G34" s="29"/>
      <c r="H34" s="113" t="str" cm="1">
        <f t="array" ref="H34">IFERROR(INDEX(Creep_calculation,C32),"")</f>
        <v/>
      </c>
      <c r="I34" s="30">
        <v>0.2</v>
      </c>
      <c r="J34" s="31">
        <v>1</v>
      </c>
      <c r="K34" s="59"/>
      <c r="L34" s="118" t="str">
        <f>IF(OR(ISBLANK(F34),ISBLANK(G34),A1_MSG_blank_ave=0,A2_MSG_blank_ave=0),"",((IF(ISNUMBER(H34),H34,G34)-F34)-(A2_MSG_blank_ave-A1_MSG_blank_ave))*J34)</f>
        <v/>
      </c>
      <c r="M34" s="69"/>
      <c r="N34" s="70"/>
      <c r="O34" s="69"/>
      <c r="P34" s="59"/>
      <c r="Q34" s="71"/>
      <c r="R34" s="70"/>
      <c r="S34" s="72"/>
      <c r="T34" s="34"/>
      <c r="U34" s="32"/>
    </row>
    <row r="35" spans="1:21">
      <c r="A35" s="32"/>
      <c r="B35" s="34"/>
      <c r="C35" s="130"/>
      <c r="D35" s="59"/>
      <c r="E35" s="73" t="s">
        <v>25</v>
      </c>
      <c r="F35" s="67"/>
      <c r="G35" s="67"/>
      <c r="H35" s="67"/>
      <c r="I35" s="67"/>
      <c r="J35" s="67"/>
      <c r="K35" s="59"/>
      <c r="L35" s="74" t="str">
        <f t="shared" ref="L35" si="6">IF(OR(L32=""),"",L32)</f>
        <v/>
      </c>
      <c r="M35" s="65" t="str">
        <f>L35</f>
        <v/>
      </c>
      <c r="N35" s="66" t="str">
        <f t="shared" ref="N35" si="7">IF(OR(L35=""),"",0.0749236825396825*L35*1/I32)</f>
        <v/>
      </c>
      <c r="O35" s="65" t="str">
        <f>N35</f>
        <v/>
      </c>
      <c r="P35" s="59"/>
      <c r="Q35" s="67"/>
      <c r="R35" s="66" t="str">
        <f>IF(OR(ISBLANK(Q32),Concentration_gL=""),"",Concentration_gL*100/Q32)</f>
        <v/>
      </c>
      <c r="S35" s="68" t="str">
        <f>R35</f>
        <v/>
      </c>
      <c r="T35" s="34"/>
      <c r="U35" s="32"/>
    </row>
    <row r="36" spans="1:21">
      <c r="A36" s="32"/>
      <c r="B36" s="34"/>
      <c r="C36" s="130"/>
      <c r="D36" s="59"/>
      <c r="E36" s="75" t="s">
        <v>28</v>
      </c>
      <c r="F36" s="71"/>
      <c r="G36" s="71"/>
      <c r="H36" s="71"/>
      <c r="I36" s="71"/>
      <c r="J36" s="71"/>
      <c r="K36" s="59"/>
      <c r="L36" s="76" t="str">
        <f t="shared" ref="L36" si="8">IF(OR(L33="",L32=""),"",L33-L32)</f>
        <v/>
      </c>
      <c r="M36" s="69" t="str">
        <f>L36</f>
        <v/>
      </c>
      <c r="N36" s="70" t="str">
        <f t="shared" ref="N36" si="9">IF(OR(L36=""),"",0.142353333333333*L36*1/I33)</f>
        <v/>
      </c>
      <c r="O36" s="69" t="str">
        <f>N36</f>
        <v/>
      </c>
      <c r="P36" s="59"/>
      <c r="Q36" s="71"/>
      <c r="R36" s="66" t="str">
        <f>IF(OR(ISBLANK(Q32),Concentration_gL=""),"",Concentration_gL*100/Q32)</f>
        <v/>
      </c>
      <c r="S36" s="72" t="str">
        <f>R36</f>
        <v/>
      </c>
      <c r="T36" s="34"/>
      <c r="U36" s="32"/>
    </row>
    <row r="37" spans="1:21">
      <c r="A37" s="32"/>
      <c r="B37" s="34"/>
      <c r="C37" s="131"/>
      <c r="D37" s="77"/>
      <c r="E37" s="78" t="s">
        <v>29</v>
      </c>
      <c r="F37" s="77"/>
      <c r="G37" s="77"/>
      <c r="H37" s="77"/>
      <c r="I37" s="77"/>
      <c r="J37" s="77"/>
      <c r="K37" s="59"/>
      <c r="L37" s="79" t="str">
        <f t="shared" ref="L37" si="10">IF(OR(L34="",L32="",L36="",),"",L34-L32-L36)</f>
        <v/>
      </c>
      <c r="M37" s="80" t="str">
        <f>L37</f>
        <v/>
      </c>
      <c r="N37" s="81" t="str">
        <f t="shared" ref="N37" si="11">IF(OR(L37=""),"",0.0711766666666667*L37*1/I34)</f>
        <v/>
      </c>
      <c r="O37" s="80" t="str">
        <f>N37</f>
        <v/>
      </c>
      <c r="P37" s="59"/>
      <c r="Q37" s="77"/>
      <c r="R37" s="82" t="str">
        <f>IF(OR(ISBLANK(Q32),Concentration_gL=""),"",Concentration_gL*100/Q32)</f>
        <v/>
      </c>
      <c r="S37" s="83" t="str">
        <f>R37</f>
        <v/>
      </c>
      <c r="T37" s="34"/>
      <c r="U37" s="32"/>
    </row>
    <row r="38" spans="1:21">
      <c r="A38" s="32"/>
      <c r="B38" s="34"/>
      <c r="C38" s="129">
        <v>4</v>
      </c>
      <c r="D38" s="24"/>
      <c r="E38" s="40" t="s">
        <v>25</v>
      </c>
      <c r="F38" s="25"/>
      <c r="G38" s="25"/>
      <c r="H38" s="115"/>
      <c r="I38" s="26">
        <v>0.2</v>
      </c>
      <c r="J38" s="24">
        <v>1</v>
      </c>
      <c r="K38" s="59"/>
      <c r="L38" s="60" t="str">
        <f>IF(OR(ISBLANK(F38),ISBLANK(G38),A1_glc_blank_ave=0,A2_Glc_blank_ave=0),"",((G38-F38)-(A2_Glc_blank_ave-A1_glc_blank_ave))*J38)</f>
        <v/>
      </c>
      <c r="M38" s="61"/>
      <c r="N38" s="62"/>
      <c r="O38" s="61"/>
      <c r="P38" s="59"/>
      <c r="Q38" s="27"/>
      <c r="R38" s="62"/>
      <c r="S38" s="63">
        <f>IF(ISERROR(Concentration_gg),"",Concentration_gg)</f>
        <v>0</v>
      </c>
      <c r="T38" s="34"/>
      <c r="U38" s="32"/>
    </row>
    <row r="39" spans="1:21">
      <c r="A39" s="32"/>
      <c r="B39" s="34"/>
      <c r="C39" s="130"/>
      <c r="D39" s="59"/>
      <c r="E39" s="64" t="s">
        <v>26</v>
      </c>
      <c r="F39" s="29"/>
      <c r="G39" s="29"/>
      <c r="H39" s="116"/>
      <c r="I39" s="30">
        <v>0.2</v>
      </c>
      <c r="J39" s="31">
        <v>1</v>
      </c>
      <c r="K39" s="59"/>
      <c r="L39" s="60" t="str">
        <f>IF(OR(ISBLANK(F39),ISBLANK(G39),A1_SuGlc_blank_ave=0,A2_SuGlc_blank_ave=0),"",((G39-F39)-(A2_SuGlc_blank_ave-A1_SuGlc_blank_ave))*J39)</f>
        <v/>
      </c>
      <c r="M39" s="65"/>
      <c r="N39" s="66"/>
      <c r="O39" s="65"/>
      <c r="P39" s="59"/>
      <c r="Q39" s="67"/>
      <c r="R39" s="66"/>
      <c r="S39" s="68"/>
      <c r="T39" s="34"/>
      <c r="U39" s="32"/>
    </row>
    <row r="40" spans="1:21">
      <c r="A40" s="32"/>
      <c r="B40" s="34"/>
      <c r="C40" s="130"/>
      <c r="D40" s="59"/>
      <c r="E40" s="64" t="s">
        <v>27</v>
      </c>
      <c r="F40" s="29"/>
      <c r="G40" s="29"/>
      <c r="H40" s="113" t="str" cm="1">
        <f t="array" ref="H40">IFERROR(INDEX(Creep_calculation,C38),"")</f>
        <v/>
      </c>
      <c r="I40" s="30">
        <v>0.2</v>
      </c>
      <c r="J40" s="31">
        <v>1</v>
      </c>
      <c r="K40" s="59"/>
      <c r="L40" s="118" t="str">
        <f>IF(OR(ISBLANK(F40),ISBLANK(G40),A1_MSG_blank_ave=0,A2_MSG_blank_ave=0),"",((IF(ISNUMBER(H40),H40,G40)-F40)-(A2_MSG_blank_ave-A1_MSG_blank_ave))*J40)</f>
        <v/>
      </c>
      <c r="M40" s="69"/>
      <c r="N40" s="70"/>
      <c r="O40" s="69"/>
      <c r="P40" s="59"/>
      <c r="Q40" s="71"/>
      <c r="R40" s="70"/>
      <c r="S40" s="72"/>
      <c r="T40" s="34"/>
      <c r="U40" s="32"/>
    </row>
    <row r="41" spans="1:21">
      <c r="A41" s="32"/>
      <c r="B41" s="34"/>
      <c r="C41" s="130"/>
      <c r="D41" s="59"/>
      <c r="E41" s="73" t="s">
        <v>25</v>
      </c>
      <c r="F41" s="67"/>
      <c r="G41" s="67"/>
      <c r="H41" s="67"/>
      <c r="I41" s="67"/>
      <c r="J41" s="67"/>
      <c r="K41" s="59"/>
      <c r="L41" s="74" t="str">
        <f t="shared" ref="L41" si="12">IF(OR(L38=""),"",L38)</f>
        <v/>
      </c>
      <c r="M41" s="65" t="str">
        <f>L41</f>
        <v/>
      </c>
      <c r="N41" s="66" t="str">
        <f t="shared" ref="N41" si="13">IF(OR(L41=""),"",0.0749236825396825*L41*1/I38)</f>
        <v/>
      </c>
      <c r="O41" s="65" t="str">
        <f>N41</f>
        <v/>
      </c>
      <c r="P41" s="59"/>
      <c r="Q41" s="67"/>
      <c r="R41" s="66" t="str">
        <f>IF(OR(ISBLANK(Q38),Concentration_gL=""),"",Concentration_gL*100/Q38)</f>
        <v/>
      </c>
      <c r="S41" s="68" t="str">
        <f>R41</f>
        <v/>
      </c>
      <c r="T41" s="34"/>
      <c r="U41" s="32"/>
    </row>
    <row r="42" spans="1:21">
      <c r="A42" s="32"/>
      <c r="B42" s="34"/>
      <c r="C42" s="130"/>
      <c r="D42" s="59"/>
      <c r="E42" s="75" t="s">
        <v>28</v>
      </c>
      <c r="F42" s="71"/>
      <c r="G42" s="71"/>
      <c r="H42" s="71"/>
      <c r="I42" s="71"/>
      <c r="J42" s="71"/>
      <c r="K42" s="59"/>
      <c r="L42" s="76" t="str">
        <f t="shared" ref="L42" si="14">IF(OR(L39="",L38=""),"",L39-L38)</f>
        <v/>
      </c>
      <c r="M42" s="69" t="str">
        <f>L42</f>
        <v/>
      </c>
      <c r="N42" s="70" t="str">
        <f t="shared" ref="N42" si="15">IF(OR(L42=""),"",0.142353333333333*L42*1/I39)</f>
        <v/>
      </c>
      <c r="O42" s="69" t="str">
        <f>N42</f>
        <v/>
      </c>
      <c r="P42" s="59"/>
      <c r="Q42" s="71"/>
      <c r="R42" s="66" t="str">
        <f>IF(OR(ISBLANK(Q38),Concentration_gL=""),"",Concentration_gL*100/Q38)</f>
        <v/>
      </c>
      <c r="S42" s="72" t="str">
        <f>R42</f>
        <v/>
      </c>
      <c r="T42" s="34"/>
      <c r="U42" s="32"/>
    </row>
    <row r="43" spans="1:21">
      <c r="A43" s="32"/>
      <c r="B43" s="34"/>
      <c r="C43" s="131"/>
      <c r="D43" s="77"/>
      <c r="E43" s="78" t="s">
        <v>29</v>
      </c>
      <c r="F43" s="77"/>
      <c r="G43" s="77"/>
      <c r="H43" s="77"/>
      <c r="I43" s="77"/>
      <c r="J43" s="77"/>
      <c r="K43" s="59"/>
      <c r="L43" s="79" t="str">
        <f t="shared" ref="L43" si="16">IF(OR(L40="",L38="",L42="",),"",L40-L38-L42)</f>
        <v/>
      </c>
      <c r="M43" s="80" t="str">
        <f>L43</f>
        <v/>
      </c>
      <c r="N43" s="81" t="str">
        <f t="shared" ref="N43" si="17">IF(OR(L43=""),"",0.0711766666666667*L43*1/I40)</f>
        <v/>
      </c>
      <c r="O43" s="80" t="str">
        <f>N43</f>
        <v/>
      </c>
      <c r="P43" s="59"/>
      <c r="Q43" s="77"/>
      <c r="R43" s="82" t="str">
        <f>IF(OR(ISBLANK(Q38),Concentration_gL=""),"",Concentration_gL*100/Q38)</f>
        <v/>
      </c>
      <c r="S43" s="83" t="str">
        <f>R43</f>
        <v/>
      </c>
      <c r="T43" s="34"/>
      <c r="U43" s="32"/>
    </row>
    <row r="44" spans="1:21">
      <c r="A44" s="32"/>
      <c r="B44" s="34"/>
      <c r="C44" s="129">
        <v>5</v>
      </c>
      <c r="D44" s="24"/>
      <c r="E44" s="40" t="s">
        <v>25</v>
      </c>
      <c r="F44" s="25"/>
      <c r="G44" s="25"/>
      <c r="H44" s="115"/>
      <c r="I44" s="26">
        <v>0.2</v>
      </c>
      <c r="J44" s="24">
        <v>1</v>
      </c>
      <c r="K44" s="59"/>
      <c r="L44" s="60" t="str">
        <f>IF(OR(ISBLANK(F44),ISBLANK(G44),A1_glc_blank_ave=0,A2_Glc_blank_ave=0),"",((G44-F44)-(A2_Glc_blank_ave-A1_glc_blank_ave))*J44)</f>
        <v/>
      </c>
      <c r="M44" s="61"/>
      <c r="N44" s="62"/>
      <c r="O44" s="61"/>
      <c r="P44" s="59"/>
      <c r="Q44" s="27"/>
      <c r="R44" s="62"/>
      <c r="S44" s="63">
        <f>IF(ISERROR(Concentration_gg),"",Concentration_gg)</f>
        <v>0</v>
      </c>
      <c r="T44" s="34"/>
      <c r="U44" s="32"/>
    </row>
    <row r="45" spans="1:21">
      <c r="A45" s="32"/>
      <c r="B45" s="34"/>
      <c r="C45" s="130"/>
      <c r="D45" s="59"/>
      <c r="E45" s="64" t="s">
        <v>26</v>
      </c>
      <c r="F45" s="29"/>
      <c r="G45" s="29"/>
      <c r="H45" s="116"/>
      <c r="I45" s="30">
        <v>0.2</v>
      </c>
      <c r="J45" s="31">
        <v>1</v>
      </c>
      <c r="K45" s="59"/>
      <c r="L45" s="60" t="str">
        <f>IF(OR(ISBLANK(F45),ISBLANK(G45),A1_SuGlc_blank_ave=0,A2_SuGlc_blank_ave=0),"",((G45-F45)-(A2_SuGlc_blank_ave-A1_SuGlc_blank_ave))*J45)</f>
        <v/>
      </c>
      <c r="M45" s="65"/>
      <c r="N45" s="66"/>
      <c r="O45" s="65"/>
      <c r="P45" s="59"/>
      <c r="Q45" s="67"/>
      <c r="R45" s="66"/>
      <c r="S45" s="68"/>
      <c r="T45" s="34"/>
      <c r="U45" s="32"/>
    </row>
    <row r="46" spans="1:21">
      <c r="A46" s="32"/>
      <c r="B46" s="34"/>
      <c r="C46" s="130"/>
      <c r="D46" s="59"/>
      <c r="E46" s="64" t="s">
        <v>27</v>
      </c>
      <c r="F46" s="29"/>
      <c r="G46" s="29"/>
      <c r="H46" s="113" t="str" cm="1">
        <f t="array" ref="H46">IFERROR(INDEX(Creep_calculation,C44),"")</f>
        <v/>
      </c>
      <c r="I46" s="30">
        <v>0.2</v>
      </c>
      <c r="J46" s="31">
        <v>1</v>
      </c>
      <c r="K46" s="59"/>
      <c r="L46" s="118" t="str">
        <f>IF(OR(ISBLANK(F46),ISBLANK(G46),A1_MSG_blank_ave=0,A2_MSG_blank_ave=0),"",((IF(ISNUMBER(H46),H46,G46)-F46)-(A2_MSG_blank_ave-A1_MSG_blank_ave))*J46)</f>
        <v/>
      </c>
      <c r="M46" s="69"/>
      <c r="N46" s="70"/>
      <c r="O46" s="69"/>
      <c r="P46" s="59"/>
      <c r="Q46" s="71"/>
      <c r="R46" s="70"/>
      <c r="S46" s="72"/>
      <c r="T46" s="34"/>
      <c r="U46" s="32"/>
    </row>
    <row r="47" spans="1:21">
      <c r="A47" s="32"/>
      <c r="B47" s="34"/>
      <c r="C47" s="130"/>
      <c r="D47" s="59"/>
      <c r="E47" s="73" t="s">
        <v>25</v>
      </c>
      <c r="F47" s="67"/>
      <c r="G47" s="67"/>
      <c r="H47" s="67"/>
      <c r="I47" s="67"/>
      <c r="J47" s="67"/>
      <c r="K47" s="59"/>
      <c r="L47" s="74" t="str">
        <f t="shared" ref="L47" si="18">IF(OR(L44=""),"",L44)</f>
        <v/>
      </c>
      <c r="M47" s="65" t="str">
        <f>L47</f>
        <v/>
      </c>
      <c r="N47" s="66" t="str">
        <f t="shared" ref="N47" si="19">IF(OR(L47=""),"",0.0749236825396825*L47*1/I44)</f>
        <v/>
      </c>
      <c r="O47" s="65" t="str">
        <f>N47</f>
        <v/>
      </c>
      <c r="P47" s="59"/>
      <c r="Q47" s="67"/>
      <c r="R47" s="66" t="str">
        <f>IF(OR(ISBLANK(Q44),Concentration_gL=""),"",Concentration_gL*100/Q44)</f>
        <v/>
      </c>
      <c r="S47" s="68" t="str">
        <f>R47</f>
        <v/>
      </c>
      <c r="T47" s="34"/>
      <c r="U47" s="32"/>
    </row>
    <row r="48" spans="1:21">
      <c r="A48" s="32"/>
      <c r="B48" s="34"/>
      <c r="C48" s="130"/>
      <c r="D48" s="59"/>
      <c r="E48" s="75" t="s">
        <v>28</v>
      </c>
      <c r="F48" s="71"/>
      <c r="G48" s="71"/>
      <c r="H48" s="71"/>
      <c r="I48" s="71"/>
      <c r="J48" s="71"/>
      <c r="K48" s="59"/>
      <c r="L48" s="76" t="str">
        <f t="shared" ref="L48" si="20">IF(OR(L45="",L44=""),"",L45-L44)</f>
        <v/>
      </c>
      <c r="M48" s="69" t="str">
        <f>L48</f>
        <v/>
      </c>
      <c r="N48" s="70" t="str">
        <f t="shared" ref="N48" si="21">IF(OR(L48=""),"",0.142353333333333*L48*1/I45)</f>
        <v/>
      </c>
      <c r="O48" s="69" t="str">
        <f>N48</f>
        <v/>
      </c>
      <c r="P48" s="59"/>
      <c r="Q48" s="71"/>
      <c r="R48" s="66" t="str">
        <f>IF(OR(ISBLANK(Q44),Concentration_gL=""),"",Concentration_gL*100/Q44)</f>
        <v/>
      </c>
      <c r="S48" s="72" t="str">
        <f>R48</f>
        <v/>
      </c>
      <c r="T48" s="34"/>
      <c r="U48" s="32"/>
    </row>
    <row r="49" spans="1:21">
      <c r="A49" s="32"/>
      <c r="B49" s="34"/>
      <c r="C49" s="131"/>
      <c r="D49" s="77"/>
      <c r="E49" s="78" t="s">
        <v>29</v>
      </c>
      <c r="F49" s="77"/>
      <c r="G49" s="77"/>
      <c r="H49" s="77"/>
      <c r="I49" s="77"/>
      <c r="J49" s="77"/>
      <c r="K49" s="59"/>
      <c r="L49" s="79" t="str">
        <f t="shared" ref="L49" si="22">IF(OR(L46="",L44="",L48="",),"",L46-L44-L48)</f>
        <v/>
      </c>
      <c r="M49" s="80" t="str">
        <f>L49</f>
        <v/>
      </c>
      <c r="N49" s="81" t="str">
        <f t="shared" ref="N49" si="23">IF(OR(L49=""),"",0.0711766666666667*L49*1/I46)</f>
        <v/>
      </c>
      <c r="O49" s="80" t="str">
        <f>N49</f>
        <v/>
      </c>
      <c r="P49" s="59"/>
      <c r="Q49" s="77"/>
      <c r="R49" s="82" t="str">
        <f>IF(OR(ISBLANK(Q44),Concentration_gL=""),"",Concentration_gL*100/Q44)</f>
        <v/>
      </c>
      <c r="S49" s="83" t="str">
        <f>R49</f>
        <v/>
      </c>
      <c r="T49" s="34"/>
      <c r="U49" s="32"/>
    </row>
    <row r="50" spans="1:21">
      <c r="A50" s="32"/>
      <c r="B50" s="34"/>
      <c r="C50" s="129">
        <v>6</v>
      </c>
      <c r="D50" s="24"/>
      <c r="E50" s="40" t="s">
        <v>25</v>
      </c>
      <c r="F50" s="25"/>
      <c r="G50" s="25"/>
      <c r="H50" s="115"/>
      <c r="I50" s="26">
        <v>0.2</v>
      </c>
      <c r="J50" s="24">
        <v>1</v>
      </c>
      <c r="K50" s="59"/>
      <c r="L50" s="60" t="str">
        <f>IF(OR(ISBLANK(F50),ISBLANK(G50),A1_glc_blank_ave=0,A2_Glc_blank_ave=0),"",((G50-F50)-(A2_Glc_blank_ave-A1_glc_blank_ave))*J50)</f>
        <v/>
      </c>
      <c r="M50" s="61"/>
      <c r="N50" s="62"/>
      <c r="O50" s="61"/>
      <c r="P50" s="59"/>
      <c r="Q50" s="27"/>
      <c r="R50" s="62"/>
      <c r="S50" s="63">
        <f>IF(ISERROR(Concentration_gg),"",Concentration_gg)</f>
        <v>0</v>
      </c>
      <c r="T50" s="34"/>
      <c r="U50" s="32"/>
    </row>
    <row r="51" spans="1:21">
      <c r="A51" s="32"/>
      <c r="B51" s="34"/>
      <c r="C51" s="130"/>
      <c r="D51" s="59"/>
      <c r="E51" s="64" t="s">
        <v>26</v>
      </c>
      <c r="F51" s="29"/>
      <c r="G51" s="29"/>
      <c r="H51" s="116"/>
      <c r="I51" s="30">
        <v>0.2</v>
      </c>
      <c r="J51" s="31">
        <v>1</v>
      </c>
      <c r="K51" s="59"/>
      <c r="L51" s="60" t="str">
        <f>IF(OR(ISBLANK(F51),ISBLANK(G51),A1_SuGlc_blank_ave=0,A2_SuGlc_blank_ave=0),"",((G51-F51)-(A2_SuGlc_blank_ave-A1_SuGlc_blank_ave))*J51)</f>
        <v/>
      </c>
      <c r="M51" s="65"/>
      <c r="N51" s="66"/>
      <c r="O51" s="65"/>
      <c r="P51" s="59"/>
      <c r="Q51" s="67"/>
      <c r="R51" s="66"/>
      <c r="S51" s="68"/>
      <c r="T51" s="34"/>
      <c r="U51" s="32"/>
    </row>
    <row r="52" spans="1:21">
      <c r="A52" s="32"/>
      <c r="B52" s="34"/>
      <c r="C52" s="130"/>
      <c r="D52" s="59"/>
      <c r="E52" s="64" t="s">
        <v>27</v>
      </c>
      <c r="F52" s="29"/>
      <c r="G52" s="29"/>
      <c r="H52" s="113" t="str" cm="1">
        <f t="array" ref="H52">IFERROR(INDEX(Creep_calculation,C50),"")</f>
        <v/>
      </c>
      <c r="I52" s="30">
        <v>0.2</v>
      </c>
      <c r="J52" s="31">
        <v>1</v>
      </c>
      <c r="K52" s="59"/>
      <c r="L52" s="118" t="str">
        <f>IF(OR(ISBLANK(F52),ISBLANK(G52),A1_MSG_blank_ave=0,A2_MSG_blank_ave=0),"",((IF(ISNUMBER(H52),H52,G52)-F52)-(A2_MSG_blank_ave-A1_MSG_blank_ave))*J52)</f>
        <v/>
      </c>
      <c r="M52" s="69"/>
      <c r="N52" s="70"/>
      <c r="O52" s="69"/>
      <c r="P52" s="59"/>
      <c r="Q52" s="71"/>
      <c r="R52" s="70"/>
      <c r="S52" s="72"/>
      <c r="T52" s="34"/>
      <c r="U52" s="32"/>
    </row>
    <row r="53" spans="1:21">
      <c r="A53" s="32"/>
      <c r="B53" s="34"/>
      <c r="C53" s="130"/>
      <c r="D53" s="59"/>
      <c r="E53" s="73" t="s">
        <v>25</v>
      </c>
      <c r="F53" s="67"/>
      <c r="G53" s="67"/>
      <c r="H53" s="67"/>
      <c r="I53" s="67"/>
      <c r="J53" s="67"/>
      <c r="K53" s="59"/>
      <c r="L53" s="74" t="str">
        <f t="shared" ref="L53" si="24">IF(OR(L50=""),"",L50)</f>
        <v/>
      </c>
      <c r="M53" s="65" t="str">
        <f>L53</f>
        <v/>
      </c>
      <c r="N53" s="66" t="str">
        <f t="shared" ref="N53" si="25">IF(OR(L53=""),"",0.0749236825396825*L53*1/I50)</f>
        <v/>
      </c>
      <c r="O53" s="65" t="str">
        <f>N53</f>
        <v/>
      </c>
      <c r="P53" s="59"/>
      <c r="Q53" s="67"/>
      <c r="R53" s="66" t="str">
        <f>IF(OR(ISBLANK(Q50),Concentration_gL=""),"",Concentration_gL*100/Q50)</f>
        <v/>
      </c>
      <c r="S53" s="68" t="str">
        <f>R53</f>
        <v/>
      </c>
      <c r="T53" s="34"/>
      <c r="U53" s="32"/>
    </row>
    <row r="54" spans="1:21">
      <c r="A54" s="32"/>
      <c r="B54" s="34"/>
      <c r="C54" s="130"/>
      <c r="D54" s="59"/>
      <c r="E54" s="75" t="s">
        <v>28</v>
      </c>
      <c r="F54" s="71"/>
      <c r="G54" s="71"/>
      <c r="H54" s="71"/>
      <c r="I54" s="71"/>
      <c r="J54" s="71"/>
      <c r="K54" s="59"/>
      <c r="L54" s="76" t="str">
        <f t="shared" ref="L54" si="26">IF(OR(L51="",L50=""),"",L51-L50)</f>
        <v/>
      </c>
      <c r="M54" s="69" t="str">
        <f>L54</f>
        <v/>
      </c>
      <c r="N54" s="70" t="str">
        <f t="shared" ref="N54" si="27">IF(OR(L54=""),"",0.142353333333333*L54*1/I51)</f>
        <v/>
      </c>
      <c r="O54" s="69" t="str">
        <f>N54</f>
        <v/>
      </c>
      <c r="P54" s="59"/>
      <c r="Q54" s="71"/>
      <c r="R54" s="66" t="str">
        <f>IF(OR(ISBLANK(Q50),Concentration_gL=""),"",Concentration_gL*100/Q50)</f>
        <v/>
      </c>
      <c r="S54" s="72" t="str">
        <f>R54</f>
        <v/>
      </c>
      <c r="T54" s="34"/>
      <c r="U54" s="32"/>
    </row>
    <row r="55" spans="1:21">
      <c r="A55" s="32"/>
      <c r="B55" s="34"/>
      <c r="C55" s="131"/>
      <c r="D55" s="77"/>
      <c r="E55" s="78" t="s">
        <v>29</v>
      </c>
      <c r="F55" s="77"/>
      <c r="G55" s="77"/>
      <c r="H55" s="77"/>
      <c r="I55" s="77"/>
      <c r="J55" s="77"/>
      <c r="K55" s="59"/>
      <c r="L55" s="79" t="str">
        <f t="shared" ref="L55" si="28">IF(OR(L52="",L50="",L54="",),"",L52-L50-L54)</f>
        <v/>
      </c>
      <c r="M55" s="80" t="str">
        <f>L55</f>
        <v/>
      </c>
      <c r="N55" s="81" t="str">
        <f t="shared" ref="N55" si="29">IF(OR(L55=""),"",0.0711766666666667*L55*1/I52)</f>
        <v/>
      </c>
      <c r="O55" s="80" t="str">
        <f>N55</f>
        <v/>
      </c>
      <c r="P55" s="59"/>
      <c r="Q55" s="77"/>
      <c r="R55" s="82" t="str">
        <f>IF(OR(ISBLANK(Q50),Concentration_gL=""),"",Concentration_gL*100/Q50)</f>
        <v/>
      </c>
      <c r="S55" s="83" t="str">
        <f>R55</f>
        <v/>
      </c>
      <c r="T55" s="34"/>
      <c r="U55" s="32"/>
    </row>
    <row r="56" spans="1:21">
      <c r="A56" s="32"/>
      <c r="B56" s="34"/>
      <c r="C56" s="129">
        <v>7</v>
      </c>
      <c r="D56" s="24"/>
      <c r="E56" s="40" t="s">
        <v>25</v>
      </c>
      <c r="F56" s="25"/>
      <c r="G56" s="25"/>
      <c r="H56" s="115"/>
      <c r="I56" s="26">
        <v>0.2</v>
      </c>
      <c r="J56" s="24">
        <v>1</v>
      </c>
      <c r="K56" s="59"/>
      <c r="L56" s="60" t="str">
        <f>IF(OR(ISBLANK(F56),ISBLANK(G56),A1_glc_blank_ave=0,A2_Glc_blank_ave=0),"",((G56-F56)-(A2_Glc_blank_ave-A1_glc_blank_ave))*J56)</f>
        <v/>
      </c>
      <c r="M56" s="61"/>
      <c r="N56" s="62"/>
      <c r="O56" s="61"/>
      <c r="P56" s="59"/>
      <c r="Q56" s="27"/>
      <c r="R56" s="62"/>
      <c r="S56" s="63">
        <f>IF(ISERROR(Concentration_gg),"",Concentration_gg)</f>
        <v>0</v>
      </c>
      <c r="T56" s="34"/>
      <c r="U56" s="32"/>
    </row>
    <row r="57" spans="1:21">
      <c r="A57" s="32"/>
      <c r="B57" s="34"/>
      <c r="C57" s="130"/>
      <c r="D57" s="59"/>
      <c r="E57" s="64" t="s">
        <v>26</v>
      </c>
      <c r="F57" s="29"/>
      <c r="G57" s="29"/>
      <c r="H57" s="116"/>
      <c r="I57" s="30">
        <v>0.2</v>
      </c>
      <c r="J57" s="31">
        <v>1</v>
      </c>
      <c r="K57" s="59"/>
      <c r="L57" s="60" t="str">
        <f>IF(OR(ISBLANK(F57),ISBLANK(G57),A1_SuGlc_blank_ave=0,A2_SuGlc_blank_ave=0),"",((G57-F57)-(A2_SuGlc_blank_ave-A1_SuGlc_blank_ave))*J57)</f>
        <v/>
      </c>
      <c r="M57" s="65"/>
      <c r="N57" s="66"/>
      <c r="O57" s="65"/>
      <c r="P57" s="59"/>
      <c r="Q57" s="67"/>
      <c r="R57" s="66"/>
      <c r="S57" s="68"/>
      <c r="T57" s="34"/>
      <c r="U57" s="32"/>
    </row>
    <row r="58" spans="1:21">
      <c r="A58" s="32"/>
      <c r="B58" s="34"/>
      <c r="C58" s="130"/>
      <c r="D58" s="59"/>
      <c r="E58" s="64" t="s">
        <v>27</v>
      </c>
      <c r="F58" s="29"/>
      <c r="G58" s="29"/>
      <c r="H58" s="113" t="str" cm="1">
        <f t="array" ref="H58">IFERROR(INDEX(Creep_calculation,C56),"")</f>
        <v/>
      </c>
      <c r="I58" s="30">
        <v>0.2</v>
      </c>
      <c r="J58" s="31">
        <v>1</v>
      </c>
      <c r="K58" s="59"/>
      <c r="L58" s="118" t="str">
        <f>IF(OR(ISBLANK(F58),ISBLANK(G58),A1_MSG_blank_ave=0,A2_MSG_blank_ave=0),"",((IF(ISNUMBER(H58),H58,G58)-F58)-(A2_MSG_blank_ave-A1_MSG_blank_ave))*J58)</f>
        <v/>
      </c>
      <c r="M58" s="69"/>
      <c r="N58" s="70"/>
      <c r="O58" s="69"/>
      <c r="P58" s="59"/>
      <c r="Q58" s="71"/>
      <c r="R58" s="70"/>
      <c r="S58" s="72"/>
      <c r="T58" s="34"/>
      <c r="U58" s="32"/>
    </row>
    <row r="59" spans="1:21">
      <c r="A59" s="32"/>
      <c r="B59" s="34"/>
      <c r="C59" s="130"/>
      <c r="D59" s="59"/>
      <c r="E59" s="73" t="s">
        <v>25</v>
      </c>
      <c r="F59" s="67"/>
      <c r="G59" s="67"/>
      <c r="H59" s="67"/>
      <c r="I59" s="67"/>
      <c r="J59" s="67"/>
      <c r="K59" s="59"/>
      <c r="L59" s="74" t="str">
        <f t="shared" ref="L59" si="30">IF(OR(L56=""),"",L56)</f>
        <v/>
      </c>
      <c r="M59" s="65" t="str">
        <f>L59</f>
        <v/>
      </c>
      <c r="N59" s="66" t="str">
        <f t="shared" ref="N59" si="31">IF(OR(L59=""),"",0.0749236825396825*L59*1/I56)</f>
        <v/>
      </c>
      <c r="O59" s="65" t="str">
        <f>N59</f>
        <v/>
      </c>
      <c r="P59" s="59"/>
      <c r="Q59" s="67"/>
      <c r="R59" s="66" t="str">
        <f>IF(OR(ISBLANK(Q56),Concentration_gL=""),"",Concentration_gL*100/Q56)</f>
        <v/>
      </c>
      <c r="S59" s="68" t="str">
        <f>R59</f>
        <v/>
      </c>
      <c r="T59" s="34"/>
      <c r="U59" s="32"/>
    </row>
    <row r="60" spans="1:21">
      <c r="A60" s="32"/>
      <c r="B60" s="34"/>
      <c r="C60" s="130"/>
      <c r="D60" s="59"/>
      <c r="E60" s="75" t="s">
        <v>28</v>
      </c>
      <c r="F60" s="71"/>
      <c r="G60" s="71"/>
      <c r="H60" s="71"/>
      <c r="I60" s="71"/>
      <c r="J60" s="71"/>
      <c r="K60" s="59"/>
      <c r="L60" s="76" t="str">
        <f t="shared" ref="L60" si="32">IF(OR(L57="",L56=""),"",L57-L56)</f>
        <v/>
      </c>
      <c r="M60" s="69" t="str">
        <f>L60</f>
        <v/>
      </c>
      <c r="N60" s="70" t="str">
        <f t="shared" ref="N60" si="33">IF(OR(L60=""),"",0.142353333333333*L60*1/I57)</f>
        <v/>
      </c>
      <c r="O60" s="69" t="str">
        <f>N60</f>
        <v/>
      </c>
      <c r="P60" s="59"/>
      <c r="Q60" s="71"/>
      <c r="R60" s="66" t="str">
        <f>IF(OR(ISBLANK(Q56),Concentration_gL=""),"",Concentration_gL*100/Q56)</f>
        <v/>
      </c>
      <c r="S60" s="72" t="str">
        <f>R60</f>
        <v/>
      </c>
      <c r="T60" s="34"/>
      <c r="U60" s="32"/>
    </row>
    <row r="61" spans="1:21">
      <c r="A61" s="32"/>
      <c r="B61" s="34"/>
      <c r="C61" s="131"/>
      <c r="D61" s="77"/>
      <c r="E61" s="78" t="s">
        <v>29</v>
      </c>
      <c r="F61" s="77"/>
      <c r="G61" s="77"/>
      <c r="H61" s="77"/>
      <c r="I61" s="77"/>
      <c r="J61" s="77"/>
      <c r="K61" s="59"/>
      <c r="L61" s="79" t="str">
        <f t="shared" ref="L61" si="34">IF(OR(L58="",L56="",L60="",),"",L58-L56-L60)</f>
        <v/>
      </c>
      <c r="M61" s="80" t="str">
        <f>L61</f>
        <v/>
      </c>
      <c r="N61" s="81" t="str">
        <f t="shared" ref="N61" si="35">IF(OR(L61=""),"",0.0711766666666667*L61*1/I58)</f>
        <v/>
      </c>
      <c r="O61" s="80" t="str">
        <f>N61</f>
        <v/>
      </c>
      <c r="P61" s="59"/>
      <c r="Q61" s="77"/>
      <c r="R61" s="82" t="str">
        <f>IF(OR(ISBLANK(Q56),Concentration_gL=""),"",Concentration_gL*100/Q56)</f>
        <v/>
      </c>
      <c r="S61" s="83" t="str">
        <f>R61</f>
        <v/>
      </c>
      <c r="T61" s="34"/>
      <c r="U61" s="32"/>
    </row>
    <row r="62" spans="1:21">
      <c r="A62" s="32"/>
      <c r="B62" s="34"/>
      <c r="C62" s="129">
        <v>8</v>
      </c>
      <c r="D62" s="24"/>
      <c r="E62" s="40" t="s">
        <v>25</v>
      </c>
      <c r="F62" s="25"/>
      <c r="G62" s="25"/>
      <c r="H62" s="115"/>
      <c r="I62" s="26">
        <v>0.2</v>
      </c>
      <c r="J62" s="24">
        <v>1</v>
      </c>
      <c r="K62" s="59"/>
      <c r="L62" s="60" t="str">
        <f>IF(OR(ISBLANK(F62),ISBLANK(G62),A1_glc_blank_ave=0,A2_Glc_blank_ave=0),"",((G62-F62)-(A2_Glc_blank_ave-A1_glc_blank_ave))*J62)</f>
        <v/>
      </c>
      <c r="M62" s="61"/>
      <c r="N62" s="62"/>
      <c r="O62" s="61"/>
      <c r="P62" s="59"/>
      <c r="Q62" s="27"/>
      <c r="R62" s="62"/>
      <c r="S62" s="63">
        <f>IF(ISERROR(Concentration_gg),"",Concentration_gg)</f>
        <v>0</v>
      </c>
      <c r="T62" s="34"/>
      <c r="U62" s="32"/>
    </row>
    <row r="63" spans="1:21">
      <c r="A63" s="32"/>
      <c r="B63" s="34"/>
      <c r="C63" s="130"/>
      <c r="D63" s="59"/>
      <c r="E63" s="64" t="s">
        <v>26</v>
      </c>
      <c r="F63" s="29"/>
      <c r="G63" s="29"/>
      <c r="H63" s="116"/>
      <c r="I63" s="30">
        <v>0.2</v>
      </c>
      <c r="J63" s="31">
        <v>1</v>
      </c>
      <c r="K63" s="59"/>
      <c r="L63" s="60" t="str">
        <f>IF(OR(ISBLANK(F63),ISBLANK(G63),A1_SuGlc_blank_ave=0,A2_SuGlc_blank_ave=0),"",((G63-F63)-(A2_SuGlc_blank_ave-A1_SuGlc_blank_ave))*J63)</f>
        <v/>
      </c>
      <c r="M63" s="65"/>
      <c r="N63" s="66"/>
      <c r="O63" s="65"/>
      <c r="P63" s="59"/>
      <c r="Q63" s="67"/>
      <c r="R63" s="66"/>
      <c r="S63" s="68"/>
      <c r="T63" s="34"/>
      <c r="U63" s="32"/>
    </row>
    <row r="64" spans="1:21">
      <c r="A64" s="32"/>
      <c r="B64" s="34"/>
      <c r="C64" s="130"/>
      <c r="D64" s="59"/>
      <c r="E64" s="64" t="s">
        <v>27</v>
      </c>
      <c r="F64" s="29"/>
      <c r="G64" s="29"/>
      <c r="H64" s="113" t="str" cm="1">
        <f t="array" ref="H64">IFERROR(INDEX(Creep_calculation,C62),"")</f>
        <v/>
      </c>
      <c r="I64" s="30">
        <v>0.2</v>
      </c>
      <c r="J64" s="31">
        <v>1</v>
      </c>
      <c r="K64" s="59"/>
      <c r="L64" s="118" t="str">
        <f>IF(OR(ISBLANK(F64),ISBLANK(G64),A1_MSG_blank_ave=0,A2_MSG_blank_ave=0),"",((IF(ISNUMBER(H64),H64,G64)-F64)-(A2_MSG_blank_ave-A1_MSG_blank_ave))*J64)</f>
        <v/>
      </c>
      <c r="M64" s="69"/>
      <c r="N64" s="70"/>
      <c r="O64" s="69"/>
      <c r="P64" s="59"/>
      <c r="Q64" s="71"/>
      <c r="R64" s="70"/>
      <c r="S64" s="72"/>
      <c r="T64" s="34"/>
      <c r="U64" s="32"/>
    </row>
    <row r="65" spans="1:21">
      <c r="A65" s="32"/>
      <c r="B65" s="34"/>
      <c r="C65" s="130"/>
      <c r="D65" s="59"/>
      <c r="E65" s="73" t="s">
        <v>25</v>
      </c>
      <c r="F65" s="67"/>
      <c r="G65" s="67"/>
      <c r="H65" s="67"/>
      <c r="I65" s="67"/>
      <c r="J65" s="67"/>
      <c r="K65" s="59"/>
      <c r="L65" s="74" t="str">
        <f t="shared" ref="L65" si="36">IF(OR(L62=""),"",L62)</f>
        <v/>
      </c>
      <c r="M65" s="65" t="str">
        <f>L65</f>
        <v/>
      </c>
      <c r="N65" s="66" t="str">
        <f t="shared" ref="N65" si="37">IF(OR(L65=""),"",0.0749236825396825*L65*1/I62)</f>
        <v/>
      </c>
      <c r="O65" s="65" t="str">
        <f>N65</f>
        <v/>
      </c>
      <c r="P65" s="59"/>
      <c r="Q65" s="67"/>
      <c r="R65" s="66" t="str">
        <f>IF(OR(ISBLANK(Q62),Concentration_gL=""),"",Concentration_gL*100/Q62)</f>
        <v/>
      </c>
      <c r="S65" s="68" t="str">
        <f>R65</f>
        <v/>
      </c>
      <c r="T65" s="34"/>
      <c r="U65" s="32"/>
    </row>
    <row r="66" spans="1:21">
      <c r="A66" s="32"/>
      <c r="B66" s="34"/>
      <c r="C66" s="130"/>
      <c r="D66" s="59"/>
      <c r="E66" s="75" t="s">
        <v>28</v>
      </c>
      <c r="F66" s="71"/>
      <c r="G66" s="71"/>
      <c r="H66" s="71"/>
      <c r="I66" s="71"/>
      <c r="J66" s="71"/>
      <c r="K66" s="59"/>
      <c r="L66" s="76" t="str">
        <f t="shared" ref="L66" si="38">IF(OR(L63="",L62=""),"",L63-L62)</f>
        <v/>
      </c>
      <c r="M66" s="69" t="str">
        <f>L66</f>
        <v/>
      </c>
      <c r="N66" s="70" t="str">
        <f t="shared" ref="N66" si="39">IF(OR(L66=""),"",0.142353333333333*L66*1/I63)</f>
        <v/>
      </c>
      <c r="O66" s="69" t="str">
        <f>N66</f>
        <v/>
      </c>
      <c r="P66" s="59"/>
      <c r="Q66" s="71"/>
      <c r="R66" s="66" t="str">
        <f>IF(OR(ISBLANK(Q62),Concentration_gL=""),"",Concentration_gL*100/Q62)</f>
        <v/>
      </c>
      <c r="S66" s="72" t="str">
        <f>R66</f>
        <v/>
      </c>
      <c r="T66" s="34"/>
      <c r="U66" s="32"/>
    </row>
    <row r="67" spans="1:21">
      <c r="A67" s="32"/>
      <c r="B67" s="34"/>
      <c r="C67" s="131"/>
      <c r="D67" s="77"/>
      <c r="E67" s="78" t="s">
        <v>29</v>
      </c>
      <c r="F67" s="77"/>
      <c r="G67" s="77"/>
      <c r="H67" s="77"/>
      <c r="I67" s="77"/>
      <c r="J67" s="77"/>
      <c r="K67" s="59"/>
      <c r="L67" s="79" t="str">
        <f t="shared" ref="L67" si="40">IF(OR(L64="",L62="",L66="",),"",L64-L62-L66)</f>
        <v/>
      </c>
      <c r="M67" s="80" t="str">
        <f>L67</f>
        <v/>
      </c>
      <c r="N67" s="81" t="str">
        <f t="shared" ref="N67" si="41">IF(OR(L67=""),"",0.0711766666666667*L67*1/I64)</f>
        <v/>
      </c>
      <c r="O67" s="80" t="str">
        <f>N67</f>
        <v/>
      </c>
      <c r="P67" s="59"/>
      <c r="Q67" s="77"/>
      <c r="R67" s="82" t="str">
        <f>IF(OR(ISBLANK(Q62),Concentration_gL=""),"",Concentration_gL*100/Q62)</f>
        <v/>
      </c>
      <c r="S67" s="83" t="str">
        <f>R67</f>
        <v/>
      </c>
      <c r="T67" s="34"/>
      <c r="U67" s="32"/>
    </row>
    <row r="68" spans="1:21">
      <c r="A68" s="32"/>
      <c r="B68" s="34"/>
      <c r="C68" s="129">
        <v>9</v>
      </c>
      <c r="D68" s="24"/>
      <c r="E68" s="40" t="s">
        <v>25</v>
      </c>
      <c r="F68" s="25"/>
      <c r="G68" s="25"/>
      <c r="H68" s="115"/>
      <c r="I68" s="26">
        <v>0.2</v>
      </c>
      <c r="J68" s="24">
        <v>1</v>
      </c>
      <c r="K68" s="59"/>
      <c r="L68" s="60" t="str">
        <f>IF(OR(ISBLANK(F68),ISBLANK(G68),A1_glc_blank_ave=0,A2_Glc_blank_ave=0),"",((G68-F68)-(A2_Glc_blank_ave-A1_glc_blank_ave))*J68)</f>
        <v/>
      </c>
      <c r="M68" s="61"/>
      <c r="N68" s="62"/>
      <c r="O68" s="61"/>
      <c r="P68" s="59"/>
      <c r="Q68" s="27"/>
      <c r="R68" s="62"/>
      <c r="S68" s="63">
        <f>IF(ISERROR(Concentration_gg),"",Concentration_gg)</f>
        <v>0</v>
      </c>
      <c r="T68" s="34"/>
      <c r="U68" s="32"/>
    </row>
    <row r="69" spans="1:21">
      <c r="A69" s="32"/>
      <c r="B69" s="34"/>
      <c r="C69" s="130"/>
      <c r="D69" s="59"/>
      <c r="E69" s="64" t="s">
        <v>26</v>
      </c>
      <c r="F69" s="29"/>
      <c r="G69" s="29"/>
      <c r="H69" s="116"/>
      <c r="I69" s="30">
        <v>0.2</v>
      </c>
      <c r="J69" s="31">
        <v>1</v>
      </c>
      <c r="K69" s="59"/>
      <c r="L69" s="60" t="str">
        <f>IF(OR(ISBLANK(F69),ISBLANK(G69),A1_SuGlc_blank_ave=0,A2_SuGlc_blank_ave=0),"",((G69-F69)-(A2_SuGlc_blank_ave-A1_SuGlc_blank_ave))*J69)</f>
        <v/>
      </c>
      <c r="M69" s="65"/>
      <c r="N69" s="66"/>
      <c r="O69" s="65"/>
      <c r="P69" s="59"/>
      <c r="Q69" s="84"/>
      <c r="R69" s="66"/>
      <c r="S69" s="68"/>
      <c r="T69" s="34"/>
      <c r="U69" s="32"/>
    </row>
    <row r="70" spans="1:21">
      <c r="A70" s="32"/>
      <c r="B70" s="34"/>
      <c r="C70" s="130"/>
      <c r="D70" s="59"/>
      <c r="E70" s="64" t="s">
        <v>27</v>
      </c>
      <c r="F70" s="29"/>
      <c r="G70" s="29"/>
      <c r="H70" s="113" t="str" cm="1">
        <f t="array" ref="H70">IFERROR(INDEX(Creep_calculation,C68),"")</f>
        <v/>
      </c>
      <c r="I70" s="30">
        <v>0.2</v>
      </c>
      <c r="J70" s="31">
        <v>1</v>
      </c>
      <c r="K70" s="59"/>
      <c r="L70" s="118" t="str">
        <f>IF(OR(ISBLANK(F70),ISBLANK(G70),A1_MSG_blank_ave=0,A2_MSG_blank_ave=0),"",((IF(ISNUMBER(H70),H70,G70)-F70)-(A2_MSG_blank_ave-A1_MSG_blank_ave))*J70)</f>
        <v/>
      </c>
      <c r="M70" s="69"/>
      <c r="N70" s="70"/>
      <c r="O70" s="69"/>
      <c r="P70" s="59"/>
      <c r="Q70" s="71"/>
      <c r="R70" s="70"/>
      <c r="S70" s="72"/>
      <c r="T70" s="34"/>
      <c r="U70" s="32"/>
    </row>
    <row r="71" spans="1:21">
      <c r="A71" s="32"/>
      <c r="B71" s="34"/>
      <c r="C71" s="130"/>
      <c r="D71" s="59"/>
      <c r="E71" s="73" t="s">
        <v>25</v>
      </c>
      <c r="F71" s="67"/>
      <c r="G71" s="67"/>
      <c r="H71" s="67"/>
      <c r="I71" s="67"/>
      <c r="J71" s="67"/>
      <c r="K71" s="59"/>
      <c r="L71" s="74" t="str">
        <f t="shared" ref="L71" si="42">IF(OR(L68=""),"",L68)</f>
        <v/>
      </c>
      <c r="M71" s="65" t="str">
        <f>L71</f>
        <v/>
      </c>
      <c r="N71" s="66" t="str">
        <f t="shared" ref="N71" si="43">IF(OR(L71=""),"",0.0749236825396825*L71*1/I68)</f>
        <v/>
      </c>
      <c r="O71" s="65" t="str">
        <f>N71</f>
        <v/>
      </c>
      <c r="P71" s="59"/>
      <c r="Q71" s="67"/>
      <c r="R71" s="66" t="str">
        <f>IF(OR(ISBLANK(Q68),Concentration_gL=""),"",Concentration_gL*100/Q68)</f>
        <v/>
      </c>
      <c r="S71" s="68" t="str">
        <f>R71</f>
        <v/>
      </c>
      <c r="T71" s="34"/>
      <c r="U71" s="32"/>
    </row>
    <row r="72" spans="1:21">
      <c r="A72" s="32"/>
      <c r="B72" s="34"/>
      <c r="C72" s="130"/>
      <c r="D72" s="59"/>
      <c r="E72" s="75" t="s">
        <v>28</v>
      </c>
      <c r="F72" s="71"/>
      <c r="G72" s="71"/>
      <c r="H72" s="71"/>
      <c r="I72" s="71"/>
      <c r="J72" s="71"/>
      <c r="K72" s="59"/>
      <c r="L72" s="76" t="str">
        <f t="shared" ref="L72" si="44">IF(OR(L69="",L68=""),"",L69-L68)</f>
        <v/>
      </c>
      <c r="M72" s="69" t="str">
        <f>L72</f>
        <v/>
      </c>
      <c r="N72" s="70" t="str">
        <f t="shared" ref="N72" si="45">IF(OR(L72=""),"",0.142353333333333*L72*1/I69)</f>
        <v/>
      </c>
      <c r="O72" s="69" t="str">
        <f>N72</f>
        <v/>
      </c>
      <c r="P72" s="59"/>
      <c r="Q72" s="71"/>
      <c r="R72" s="66" t="str">
        <f>IF(OR(ISBLANK(Q68),Concentration_gL=""),"",Concentration_gL*100/Q68)</f>
        <v/>
      </c>
      <c r="S72" s="72" t="str">
        <f>R72</f>
        <v/>
      </c>
      <c r="T72" s="34"/>
      <c r="U72" s="32"/>
    </row>
    <row r="73" spans="1:21">
      <c r="A73" s="32"/>
      <c r="B73" s="34"/>
      <c r="C73" s="131"/>
      <c r="D73" s="77"/>
      <c r="E73" s="78" t="s">
        <v>29</v>
      </c>
      <c r="F73" s="77"/>
      <c r="G73" s="77"/>
      <c r="H73" s="77"/>
      <c r="I73" s="77"/>
      <c r="J73" s="77"/>
      <c r="K73" s="59"/>
      <c r="L73" s="79" t="str">
        <f t="shared" ref="L73" si="46">IF(OR(L70="",L68="",L72="",),"",L70-L68-L72)</f>
        <v/>
      </c>
      <c r="M73" s="80" t="str">
        <f>L73</f>
        <v/>
      </c>
      <c r="N73" s="81" t="str">
        <f t="shared" ref="N73" si="47">IF(OR(L73=""),"",0.0711766666666667*L73*1/I70)</f>
        <v/>
      </c>
      <c r="O73" s="80" t="str">
        <f>N73</f>
        <v/>
      </c>
      <c r="P73" s="59"/>
      <c r="Q73" s="77"/>
      <c r="R73" s="82" t="str">
        <f>IF(OR(ISBLANK(Q68),Concentration_gL=""),"",Concentration_gL*100/Q68)</f>
        <v/>
      </c>
      <c r="S73" s="83" t="str">
        <f>R73</f>
        <v/>
      </c>
      <c r="T73" s="34"/>
      <c r="U73" s="32"/>
    </row>
    <row r="74" spans="1:21">
      <c r="A74" s="32"/>
      <c r="B74" s="34"/>
      <c r="C74" s="129">
        <v>10</v>
      </c>
      <c r="D74" s="24"/>
      <c r="E74" s="40" t="s">
        <v>25</v>
      </c>
      <c r="F74" s="25"/>
      <c r="G74" s="25"/>
      <c r="H74" s="115"/>
      <c r="I74" s="26">
        <v>0.2</v>
      </c>
      <c r="J74" s="24">
        <v>1</v>
      </c>
      <c r="K74" s="59"/>
      <c r="L74" s="60" t="str">
        <f>IF(OR(ISBLANK(F74),ISBLANK(G74),A1_glc_blank_ave=0,A2_Glc_blank_ave=0),"",((G74-F74)-(A2_Glc_blank_ave-A1_glc_blank_ave))*J74)</f>
        <v/>
      </c>
      <c r="M74" s="61"/>
      <c r="N74" s="62"/>
      <c r="O74" s="61"/>
      <c r="P74" s="59"/>
      <c r="Q74" s="27"/>
      <c r="R74" s="62"/>
      <c r="S74" s="63">
        <f>IF(ISERROR(Concentration_gg),"",Concentration_gg)</f>
        <v>0</v>
      </c>
      <c r="T74" s="34"/>
      <c r="U74" s="32"/>
    </row>
    <row r="75" spans="1:21">
      <c r="A75" s="32"/>
      <c r="B75" s="34"/>
      <c r="C75" s="130"/>
      <c r="D75" s="59"/>
      <c r="E75" s="64" t="s">
        <v>26</v>
      </c>
      <c r="F75" s="29"/>
      <c r="G75" s="29"/>
      <c r="H75" s="116"/>
      <c r="I75" s="30">
        <v>0.2</v>
      </c>
      <c r="J75" s="31">
        <v>1</v>
      </c>
      <c r="K75" s="59"/>
      <c r="L75" s="60" t="str">
        <f>IF(OR(ISBLANK(F75),ISBLANK(G75),A1_SuGlc_blank_ave=0,A2_SuGlc_blank_ave=0),"",((G75-F75)-(A2_SuGlc_blank_ave-A1_SuGlc_blank_ave))*J75)</f>
        <v/>
      </c>
      <c r="M75" s="65"/>
      <c r="N75" s="66"/>
      <c r="O75" s="65"/>
      <c r="P75" s="59"/>
      <c r="Q75" s="67"/>
      <c r="R75" s="66"/>
      <c r="S75" s="68"/>
      <c r="T75" s="34"/>
      <c r="U75" s="32"/>
    </row>
    <row r="76" spans="1:21">
      <c r="A76" s="32"/>
      <c r="B76" s="34"/>
      <c r="C76" s="130"/>
      <c r="D76" s="59"/>
      <c r="E76" s="64" t="s">
        <v>27</v>
      </c>
      <c r="F76" s="29"/>
      <c r="G76" s="29"/>
      <c r="H76" s="113" t="str" cm="1">
        <f t="array" ref="H76">IFERROR(INDEX(Creep_calculation,C74),"")</f>
        <v/>
      </c>
      <c r="I76" s="30">
        <v>0.2</v>
      </c>
      <c r="J76" s="31">
        <v>1</v>
      </c>
      <c r="K76" s="59"/>
      <c r="L76" s="118" t="str">
        <f>IF(OR(ISBLANK(F76),ISBLANK(G76),A1_MSG_blank_ave=0,A2_MSG_blank_ave=0),"",((IF(ISNUMBER(H76),H76,G76)-F76)-(A2_MSG_blank_ave-A1_MSG_blank_ave))*J76)</f>
        <v/>
      </c>
      <c r="M76" s="69"/>
      <c r="N76" s="70"/>
      <c r="O76" s="69"/>
      <c r="P76" s="59"/>
      <c r="Q76" s="71"/>
      <c r="R76" s="70"/>
      <c r="S76" s="72"/>
      <c r="T76" s="34"/>
      <c r="U76" s="32"/>
    </row>
    <row r="77" spans="1:21">
      <c r="A77" s="32"/>
      <c r="B77" s="34"/>
      <c r="C77" s="130"/>
      <c r="D77" s="59"/>
      <c r="E77" s="73" t="s">
        <v>25</v>
      </c>
      <c r="F77" s="67"/>
      <c r="G77" s="67"/>
      <c r="H77" s="67"/>
      <c r="I77" s="67"/>
      <c r="J77" s="67"/>
      <c r="K77" s="59"/>
      <c r="L77" s="74" t="str">
        <f t="shared" ref="L77" si="48">IF(OR(L74=""),"",L74)</f>
        <v/>
      </c>
      <c r="M77" s="65" t="str">
        <f>L77</f>
        <v/>
      </c>
      <c r="N77" s="66" t="str">
        <f>IF(OR(L77=""),"",0.0749236825396825*L77*1/I74)</f>
        <v/>
      </c>
      <c r="O77" s="65" t="str">
        <f>N77</f>
        <v/>
      </c>
      <c r="P77" s="59"/>
      <c r="Q77" s="67"/>
      <c r="R77" s="66" t="str">
        <f>IF(OR(ISBLANK(Q74),Concentration_gL=""),"",Concentration_gL*100/Q74)</f>
        <v/>
      </c>
      <c r="S77" s="68" t="str">
        <f>R77</f>
        <v/>
      </c>
      <c r="T77" s="34"/>
      <c r="U77" s="32"/>
    </row>
    <row r="78" spans="1:21">
      <c r="A78" s="32"/>
      <c r="B78" s="34"/>
      <c r="C78" s="130"/>
      <c r="D78" s="59"/>
      <c r="E78" s="75" t="s">
        <v>28</v>
      </c>
      <c r="F78" s="71"/>
      <c r="G78" s="71"/>
      <c r="H78" s="71"/>
      <c r="I78" s="71"/>
      <c r="J78" s="71"/>
      <c r="K78" s="59"/>
      <c r="L78" s="76" t="str">
        <f t="shared" ref="L78" si="49">IF(OR(L75="",L74=""),"",L75-L74)</f>
        <v/>
      </c>
      <c r="M78" s="69" t="str">
        <f>L78</f>
        <v/>
      </c>
      <c r="N78" s="70" t="str">
        <f>IF(OR(L78=""),"",0.142353333333333*L78*1/I75)</f>
        <v/>
      </c>
      <c r="O78" s="69" t="str">
        <f>N78</f>
        <v/>
      </c>
      <c r="P78" s="59"/>
      <c r="Q78" s="71"/>
      <c r="R78" s="66" t="str">
        <f>IF(OR(ISBLANK(Q74),Concentration_gL=""),"",Concentration_gL*100/Q74)</f>
        <v/>
      </c>
      <c r="S78" s="72" t="str">
        <f>R78</f>
        <v/>
      </c>
      <c r="T78" s="34"/>
      <c r="U78" s="32"/>
    </row>
    <row r="79" spans="1:21">
      <c r="A79" s="32"/>
      <c r="B79" s="34"/>
      <c r="C79" s="131"/>
      <c r="D79" s="77"/>
      <c r="E79" s="78" t="s">
        <v>29</v>
      </c>
      <c r="F79" s="77"/>
      <c r="G79" s="77"/>
      <c r="H79" s="77"/>
      <c r="I79" s="77"/>
      <c r="J79" s="77"/>
      <c r="K79" s="59"/>
      <c r="L79" s="79" t="str">
        <f t="shared" ref="L79" si="50">IF(OR(L76="",L74="",L78="",),"",L76-L74-L78)</f>
        <v/>
      </c>
      <c r="M79" s="80" t="str">
        <f>L79</f>
        <v/>
      </c>
      <c r="N79" s="81" t="str">
        <f>IF(OR(L79=""),"",0.0711766666666667*L79*1/I76)</f>
        <v/>
      </c>
      <c r="O79" s="80" t="str">
        <f>N79</f>
        <v/>
      </c>
      <c r="P79" s="59"/>
      <c r="Q79" s="77"/>
      <c r="R79" s="82" t="str">
        <f>IF(OR(ISBLANK(Q74),Concentration_gL=""),"",Concentration_gL*100/Q74)</f>
        <v/>
      </c>
      <c r="S79" s="83" t="str">
        <f>R79</f>
        <v/>
      </c>
      <c r="T79" s="34"/>
      <c r="U79" s="32"/>
    </row>
    <row r="80" spans="1:21">
      <c r="A80" s="32"/>
      <c r="B80" s="34"/>
      <c r="C80" s="34"/>
      <c r="D80" s="34"/>
      <c r="E80" s="34"/>
      <c r="F80" s="37"/>
      <c r="G80" s="37"/>
      <c r="H80" s="37"/>
      <c r="I80" s="37"/>
      <c r="J80" s="37"/>
      <c r="K80" s="34"/>
      <c r="L80" s="34"/>
      <c r="M80" s="37"/>
      <c r="N80" s="37"/>
      <c r="O80" s="37"/>
      <c r="P80" s="34"/>
      <c r="Q80" s="37"/>
      <c r="R80" s="34"/>
      <c r="S80" s="37"/>
      <c r="T80" s="34"/>
      <c r="U80" s="32"/>
    </row>
    <row r="81" spans="1:21">
      <c r="A81" s="32"/>
      <c r="B81" s="34"/>
      <c r="C81" s="34"/>
      <c r="D81" s="34"/>
      <c r="E81" s="34"/>
      <c r="F81" s="37"/>
      <c r="G81" s="37"/>
      <c r="H81" s="37"/>
      <c r="I81" s="37"/>
      <c r="J81" s="37"/>
      <c r="K81" s="34"/>
      <c r="L81" s="34"/>
      <c r="M81" s="37"/>
      <c r="N81" s="37"/>
      <c r="O81" s="37"/>
      <c r="P81" s="34"/>
      <c r="Q81" s="37"/>
      <c r="R81" s="34"/>
      <c r="S81" s="37"/>
      <c r="T81" s="34"/>
      <c r="U81" s="32"/>
    </row>
    <row r="82" spans="1:21" ht="9.25" customHeight="1">
      <c r="A82" s="32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2"/>
    </row>
    <row r="83" spans="1:21" ht="400" customHeight="1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</row>
  </sheetData>
  <sheetProtection algorithmName="SHA-512" hashValue="obC3eh2RsM4QbdeodNVZ8x4NdQDOhSGLgrL8tAF7FzM2pS8SPdq7awfaKewHFpA2r+eEwAzREQuj3GPMdcNb3A==" saltValue="wC653DWGalmHSZt7E4mKVg==" spinCount="100000" sheet="1" objects="1" scenarios="1"/>
  <mergeCells count="11">
    <mergeCell ref="E4:M4"/>
    <mergeCell ref="C62:C67"/>
    <mergeCell ref="C68:C73"/>
    <mergeCell ref="C74:C79"/>
    <mergeCell ref="C44:C49"/>
    <mergeCell ref="C50:C55"/>
    <mergeCell ref="C56:C61"/>
    <mergeCell ref="C20:C25"/>
    <mergeCell ref="C38:C43"/>
    <mergeCell ref="C26:C31"/>
    <mergeCell ref="C32:C37"/>
  </mergeCells>
  <phoneticPr fontId="0" type="noConversion"/>
  <dataValidations count="1">
    <dataValidation allowBlank="1" showInputMessage="1" sqref="D1:D11 C1:C20 C74 D13:D79 A1:B79 A80:D65536 C26 C32 C38 C44 C50 C56 C62 C68 E1:E1048576 N1:IW1048576 F1:M3 F5:M65536" xr:uid="{00000000-0002-0000-0100-000000000000}"/>
  </dataValidations>
  <pageMargins left="0.59055118110236227" right="0.59055118110236227" top="0.59055118110236227" bottom="0.98425196850393704" header="0.51181102362204722" footer="0.51181102362204722"/>
  <pageSetup paperSize="9" scale="76" fitToHeight="0" orientation="portrait" r:id="rId1"/>
  <headerFooter alignWithMargins="0">
    <oddFooter>&amp;LPrinted on &amp;D, Page &amp;P of &amp;N</oddFooter>
  </headerFooter>
  <rowBreaks count="1" manualBreakCount="1">
    <brk id="49" min="1" max="18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45BAB-730F-4431-A16C-FF9E54552ADB}">
  <sheetPr codeName="Sheet3">
    <pageSetUpPr fitToPage="1"/>
  </sheetPr>
  <dimension ref="A1:S39"/>
  <sheetViews>
    <sheetView topLeftCell="A16" zoomScaleNormal="100" workbookViewId="0"/>
  </sheetViews>
  <sheetFormatPr defaultColWidth="12.26953125" defaultRowHeight="16"/>
  <cols>
    <col min="1" max="1" width="0.1796875" style="90" customWidth="1"/>
    <col min="2" max="3" width="1.7265625" style="90" customWidth="1"/>
    <col min="4" max="4" width="7.54296875" style="109" bestFit="1" customWidth="1"/>
    <col min="5" max="5" width="8.26953125" style="93" hidden="1" customWidth="1"/>
    <col min="6" max="6" width="8.26953125" style="90" hidden="1" customWidth="1"/>
    <col min="7" max="9" width="6.453125" style="90" hidden="1" customWidth="1"/>
    <col min="10" max="13" width="10.7265625" style="90" customWidth="1"/>
    <col min="14" max="14" width="1.7265625" style="90" customWidth="1"/>
    <col min="15" max="15" width="4.7265625" style="90" customWidth="1"/>
    <col min="16" max="17" width="12.7265625" style="90" customWidth="1"/>
    <col min="18" max="18" width="3.7265625" style="90" customWidth="1"/>
    <col min="19" max="19" width="43.7265625" style="90" customWidth="1"/>
    <col min="20" max="20" width="90.7265625" style="90" customWidth="1"/>
    <col min="21" max="16384" width="12.26953125" style="90"/>
  </cols>
  <sheetData>
    <row r="1" spans="1:19" ht="7.9" customHeight="1">
      <c r="A1" s="3"/>
      <c r="B1" s="1"/>
      <c r="C1" s="1"/>
      <c r="D1" s="94"/>
      <c r="E1" s="5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</row>
    <row r="2" spans="1:19" ht="13.9" customHeight="1">
      <c r="A2" s="3"/>
      <c r="B2" s="1"/>
      <c r="C2" s="3"/>
      <c r="D2" s="95"/>
      <c r="E2" s="6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ht="27" customHeight="1">
      <c r="A3" s="3"/>
      <c r="B3" s="1"/>
      <c r="C3" s="3"/>
      <c r="D3" s="95"/>
      <c r="E3" s="6"/>
      <c r="F3" s="4"/>
      <c r="G3" s="4"/>
      <c r="H3" s="4"/>
      <c r="I3" s="4"/>
      <c r="J3" s="3"/>
      <c r="K3" s="3"/>
      <c r="L3" s="3"/>
      <c r="M3" s="4"/>
      <c r="N3" s="3"/>
      <c r="O3" s="3"/>
      <c r="P3" s="3"/>
      <c r="Q3" s="3"/>
      <c r="R3" s="3"/>
      <c r="S3" s="3"/>
    </row>
    <row r="4" spans="1:19" ht="18.399999999999999" customHeight="1">
      <c r="A4" s="3"/>
      <c r="B4" s="1"/>
      <c r="C4" s="3"/>
      <c r="D4" s="95"/>
      <c r="E4" s="6"/>
      <c r="F4" s="11"/>
      <c r="G4" s="11"/>
      <c r="H4" s="11"/>
      <c r="I4" s="11"/>
      <c r="J4" s="3"/>
      <c r="K4" s="3"/>
      <c r="L4" s="3"/>
      <c r="M4" s="11"/>
      <c r="N4" s="3"/>
      <c r="O4" s="3"/>
      <c r="P4" s="3"/>
      <c r="Q4" s="3"/>
      <c r="R4" s="3"/>
      <c r="S4" s="3"/>
    </row>
    <row r="5" spans="1:19" ht="42.75" customHeight="1">
      <c r="A5" s="3"/>
      <c r="B5" s="1"/>
      <c r="C5" s="3"/>
      <c r="D5" s="95"/>
      <c r="E5" s="6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ht="26.25" customHeight="1">
      <c r="A6" s="3"/>
      <c r="B6" s="1"/>
      <c r="C6" s="3"/>
      <c r="D6" s="95"/>
      <c r="E6" s="6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</row>
    <row r="7" spans="1:19">
      <c r="A7" s="96"/>
      <c r="B7" s="1"/>
      <c r="C7" s="3"/>
      <c r="D7" s="95"/>
      <c r="E7" s="6"/>
      <c r="F7" s="6"/>
      <c r="G7" s="6"/>
      <c r="H7" s="6"/>
      <c r="I7" s="6"/>
      <c r="J7" s="97"/>
      <c r="K7" s="97"/>
      <c r="L7" s="3"/>
      <c r="M7" s="6"/>
      <c r="N7" s="3"/>
      <c r="O7" s="3"/>
      <c r="P7" s="3"/>
      <c r="Q7" s="3"/>
      <c r="R7" s="3"/>
      <c r="S7" s="3"/>
    </row>
    <row r="8" spans="1:19" ht="30.75" customHeight="1">
      <c r="A8" s="97"/>
      <c r="B8" s="1"/>
      <c r="C8" s="3"/>
      <c r="D8" s="95"/>
      <c r="E8" s="6"/>
      <c r="F8" s="6"/>
      <c r="G8" s="6"/>
      <c r="H8" s="6"/>
      <c r="I8" s="6"/>
      <c r="J8" s="97" t="s">
        <v>39</v>
      </c>
      <c r="K8" s="97"/>
      <c r="L8" s="3"/>
      <c r="M8" s="6"/>
      <c r="N8" s="3"/>
      <c r="O8" s="3"/>
      <c r="P8" s="3"/>
      <c r="Q8" s="3"/>
      <c r="R8" s="3"/>
      <c r="S8" s="3"/>
    </row>
    <row r="9" spans="1:19" ht="24.75" hidden="1" customHeight="1">
      <c r="A9" s="2"/>
      <c r="B9" s="1"/>
      <c r="C9" s="3"/>
      <c r="D9" s="98"/>
      <c r="E9" s="99"/>
      <c r="F9" s="134" t="s">
        <v>36</v>
      </c>
      <c r="G9" s="135"/>
      <c r="H9" s="135"/>
      <c r="I9" s="136"/>
      <c r="J9" s="137" t="s">
        <v>37</v>
      </c>
      <c r="K9" s="138"/>
      <c r="L9" s="138"/>
      <c r="M9" s="139"/>
      <c r="N9" s="3"/>
      <c r="O9" s="3"/>
      <c r="P9" s="3"/>
      <c r="Q9" s="3"/>
      <c r="R9" s="3"/>
      <c r="S9" s="3"/>
    </row>
    <row r="10" spans="1:19" ht="15.4" customHeight="1">
      <c r="A10" s="2"/>
      <c r="B10" s="1"/>
      <c r="C10" s="3"/>
      <c r="D10" s="99" t="s">
        <v>38</v>
      </c>
      <c r="E10" s="100">
        <v>0</v>
      </c>
      <c r="F10" s="101">
        <v>0</v>
      </c>
      <c r="G10" s="101">
        <v>5</v>
      </c>
      <c r="H10" s="101">
        <v>7</v>
      </c>
      <c r="I10" s="101">
        <v>9</v>
      </c>
      <c r="J10" s="102">
        <v>5</v>
      </c>
      <c r="K10" s="102">
        <v>7</v>
      </c>
      <c r="L10" s="102">
        <v>9</v>
      </c>
      <c r="M10" s="102">
        <v>0</v>
      </c>
      <c r="N10" s="3"/>
      <c r="O10" s="103">
        <v>1</v>
      </c>
      <c r="P10" s="3"/>
      <c r="Q10" s="3"/>
      <c r="R10" s="3"/>
      <c r="S10" s="3"/>
    </row>
    <row r="11" spans="1:19">
      <c r="A11" s="1">
        <v>1</v>
      </c>
      <c r="B11" s="1"/>
      <c r="C11" s="3"/>
      <c r="D11" s="104">
        <v>1</v>
      </c>
      <c r="E11" s="105" t="e">
        <f t="shared" ref="E11:E30" si="0">TREND($J11:$L11,$J$10:$L$10,$E$10)</f>
        <v>#VALUE!</v>
      </c>
      <c r="F11" s="106" t="e">
        <f t="shared" ref="F11:F30" si="1">IF($O$10=D11,E11,"")</f>
        <v>#VALUE!</v>
      </c>
      <c r="G11" s="106">
        <f t="shared" ref="G11:G30" si="2">IF($O$10=D11,J11,"")</f>
        <v>0</v>
      </c>
      <c r="H11" s="106">
        <f t="shared" ref="H11:H30" si="3">IF($O$10=D11,K11,"")</f>
        <v>0</v>
      </c>
      <c r="I11" s="106">
        <f t="shared" ref="I11:I30" si="4">IF($O$10=D11,L11,"")</f>
        <v>0</v>
      </c>
      <c r="J11" s="107"/>
      <c r="K11" s="107"/>
      <c r="L11" s="107"/>
      <c r="M11" s="108" t="str">
        <f t="shared" ref="M11:M30" si="5">IFERROR(Creep_calculation,"")</f>
        <v/>
      </c>
      <c r="N11" s="3"/>
      <c r="O11" s="3"/>
      <c r="P11" s="3"/>
      <c r="Q11" s="3"/>
      <c r="R11" s="3"/>
      <c r="S11" s="3"/>
    </row>
    <row r="12" spans="1:19">
      <c r="A12" s="1">
        <v>2</v>
      </c>
      <c r="B12" s="1"/>
      <c r="C12" s="3"/>
      <c r="D12" s="104">
        <v>2</v>
      </c>
      <c r="E12" s="105" t="e">
        <f t="shared" si="0"/>
        <v>#VALUE!</v>
      </c>
      <c r="F12" s="106" t="str">
        <f t="shared" si="1"/>
        <v/>
      </c>
      <c r="G12" s="106" t="str">
        <f t="shared" si="2"/>
        <v/>
      </c>
      <c r="H12" s="106" t="str">
        <f t="shared" si="3"/>
        <v/>
      </c>
      <c r="I12" s="106" t="str">
        <f>IF($O$10=D12,L12,"")</f>
        <v/>
      </c>
      <c r="J12" s="107"/>
      <c r="K12" s="107"/>
      <c r="L12" s="107"/>
      <c r="M12" s="108" t="str">
        <f t="shared" si="5"/>
        <v/>
      </c>
      <c r="N12" s="3"/>
      <c r="O12" s="3"/>
      <c r="P12" s="3"/>
      <c r="Q12" s="3"/>
      <c r="R12" s="3"/>
      <c r="S12" s="3"/>
    </row>
    <row r="13" spans="1:19">
      <c r="A13" s="1">
        <v>3</v>
      </c>
      <c r="B13" s="1"/>
      <c r="C13" s="3"/>
      <c r="D13" s="104">
        <v>3</v>
      </c>
      <c r="E13" s="105" t="e">
        <f>TREND($J13:$L13,$J$10:$L$10,$E$10)</f>
        <v>#VALUE!</v>
      </c>
      <c r="F13" s="106" t="str">
        <f t="shared" si="1"/>
        <v/>
      </c>
      <c r="G13" s="106" t="str">
        <f t="shared" si="2"/>
        <v/>
      </c>
      <c r="H13" s="106" t="str">
        <f t="shared" si="3"/>
        <v/>
      </c>
      <c r="I13" s="106" t="str">
        <f>IF($O$10=D13,L13,"")</f>
        <v/>
      </c>
      <c r="J13" s="107"/>
      <c r="K13" s="107"/>
      <c r="L13" s="107"/>
      <c r="M13" s="108" t="str">
        <f t="shared" si="5"/>
        <v/>
      </c>
      <c r="N13" s="3"/>
      <c r="O13" s="3"/>
      <c r="P13" s="3"/>
      <c r="Q13" s="3"/>
      <c r="R13" s="3"/>
      <c r="S13" s="3"/>
    </row>
    <row r="14" spans="1:19">
      <c r="A14" s="1">
        <v>4</v>
      </c>
      <c r="B14" s="1"/>
      <c r="C14" s="3"/>
      <c r="D14" s="104">
        <v>4</v>
      </c>
      <c r="E14" s="105" t="e">
        <f t="shared" si="0"/>
        <v>#VALUE!</v>
      </c>
      <c r="F14" s="106" t="str">
        <f t="shared" si="1"/>
        <v/>
      </c>
      <c r="G14" s="106" t="str">
        <f t="shared" si="2"/>
        <v/>
      </c>
      <c r="H14" s="106" t="str">
        <f t="shared" si="3"/>
        <v/>
      </c>
      <c r="I14" s="106" t="str">
        <f t="shared" si="4"/>
        <v/>
      </c>
      <c r="J14" s="107"/>
      <c r="K14" s="107"/>
      <c r="L14" s="107"/>
      <c r="M14" s="108" t="str">
        <f t="shared" si="5"/>
        <v/>
      </c>
      <c r="N14" s="3"/>
      <c r="O14" s="3"/>
      <c r="P14" s="3"/>
      <c r="Q14" s="3"/>
      <c r="R14" s="3"/>
      <c r="S14" s="3"/>
    </row>
    <row r="15" spans="1:19">
      <c r="A15" s="1">
        <v>5</v>
      </c>
      <c r="B15" s="1"/>
      <c r="C15" s="3"/>
      <c r="D15" s="104">
        <v>5</v>
      </c>
      <c r="E15" s="105" t="e">
        <f t="shared" si="0"/>
        <v>#VALUE!</v>
      </c>
      <c r="F15" s="106" t="str">
        <f t="shared" si="1"/>
        <v/>
      </c>
      <c r="G15" s="106" t="str">
        <f t="shared" si="2"/>
        <v/>
      </c>
      <c r="H15" s="106" t="str">
        <f t="shared" si="3"/>
        <v/>
      </c>
      <c r="I15" s="106" t="str">
        <f t="shared" si="4"/>
        <v/>
      </c>
      <c r="J15" s="107"/>
      <c r="K15" s="107"/>
      <c r="L15" s="107"/>
      <c r="M15" s="108" t="str">
        <f t="shared" si="5"/>
        <v/>
      </c>
      <c r="N15" s="3"/>
      <c r="O15" s="3"/>
      <c r="P15" s="3"/>
      <c r="Q15" s="3"/>
      <c r="R15" s="3"/>
      <c r="S15" s="3"/>
    </row>
    <row r="16" spans="1:19">
      <c r="A16" s="1">
        <v>6</v>
      </c>
      <c r="B16" s="1"/>
      <c r="C16" s="3"/>
      <c r="D16" s="104">
        <v>6</v>
      </c>
      <c r="E16" s="105" t="e">
        <f t="shared" si="0"/>
        <v>#VALUE!</v>
      </c>
      <c r="F16" s="106" t="str">
        <f t="shared" si="1"/>
        <v/>
      </c>
      <c r="G16" s="106" t="str">
        <f t="shared" si="2"/>
        <v/>
      </c>
      <c r="H16" s="106" t="str">
        <f t="shared" si="3"/>
        <v/>
      </c>
      <c r="I16" s="106" t="str">
        <f t="shared" si="4"/>
        <v/>
      </c>
      <c r="J16" s="107"/>
      <c r="K16" s="107"/>
      <c r="L16" s="107"/>
      <c r="M16" s="108" t="str">
        <f t="shared" si="5"/>
        <v/>
      </c>
      <c r="N16" s="3"/>
      <c r="O16" s="3"/>
      <c r="P16" s="3"/>
      <c r="Q16" s="3"/>
      <c r="R16" s="3"/>
      <c r="S16" s="3"/>
    </row>
    <row r="17" spans="1:19">
      <c r="A17" s="1">
        <v>7</v>
      </c>
      <c r="B17" s="1"/>
      <c r="C17" s="3"/>
      <c r="D17" s="104">
        <v>7</v>
      </c>
      <c r="E17" s="105" t="e">
        <f t="shared" si="0"/>
        <v>#VALUE!</v>
      </c>
      <c r="F17" s="106" t="str">
        <f t="shared" si="1"/>
        <v/>
      </c>
      <c r="G17" s="106" t="str">
        <f t="shared" si="2"/>
        <v/>
      </c>
      <c r="H17" s="106" t="str">
        <f t="shared" si="3"/>
        <v/>
      </c>
      <c r="I17" s="106" t="str">
        <f t="shared" si="4"/>
        <v/>
      </c>
      <c r="J17" s="107"/>
      <c r="K17" s="107"/>
      <c r="L17" s="107"/>
      <c r="M17" s="108" t="str">
        <f t="shared" si="5"/>
        <v/>
      </c>
      <c r="N17" s="3"/>
      <c r="O17" s="3"/>
      <c r="P17" s="3"/>
      <c r="Q17" s="3"/>
      <c r="R17" s="3"/>
      <c r="S17" s="3"/>
    </row>
    <row r="18" spans="1:19">
      <c r="A18" s="1">
        <v>8</v>
      </c>
      <c r="B18" s="1"/>
      <c r="C18" s="3"/>
      <c r="D18" s="104">
        <v>8</v>
      </c>
      <c r="E18" s="105" t="e">
        <f t="shared" si="0"/>
        <v>#VALUE!</v>
      </c>
      <c r="F18" s="106" t="str">
        <f t="shared" si="1"/>
        <v/>
      </c>
      <c r="G18" s="106" t="str">
        <f t="shared" si="2"/>
        <v/>
      </c>
      <c r="H18" s="106" t="str">
        <f t="shared" si="3"/>
        <v/>
      </c>
      <c r="I18" s="106" t="str">
        <f t="shared" si="4"/>
        <v/>
      </c>
      <c r="J18" s="107"/>
      <c r="K18" s="107"/>
      <c r="L18" s="107"/>
      <c r="M18" s="108" t="str">
        <f t="shared" si="5"/>
        <v/>
      </c>
      <c r="N18" s="3"/>
      <c r="O18" s="3"/>
      <c r="P18" s="3"/>
      <c r="Q18" s="3"/>
      <c r="R18" s="3"/>
      <c r="S18" s="3"/>
    </row>
    <row r="19" spans="1:19">
      <c r="A19" s="1">
        <v>9</v>
      </c>
      <c r="B19" s="1"/>
      <c r="C19" s="3"/>
      <c r="D19" s="104">
        <v>9</v>
      </c>
      <c r="E19" s="105" t="e">
        <f t="shared" si="0"/>
        <v>#VALUE!</v>
      </c>
      <c r="F19" s="106" t="str">
        <f t="shared" si="1"/>
        <v/>
      </c>
      <c r="G19" s="106" t="str">
        <f t="shared" si="2"/>
        <v/>
      </c>
      <c r="H19" s="106" t="str">
        <f t="shared" si="3"/>
        <v/>
      </c>
      <c r="I19" s="106" t="str">
        <f t="shared" si="4"/>
        <v/>
      </c>
      <c r="J19" s="107"/>
      <c r="K19" s="107"/>
      <c r="L19" s="107"/>
      <c r="M19" s="108" t="str">
        <f t="shared" si="5"/>
        <v/>
      </c>
      <c r="N19" s="3"/>
      <c r="O19" s="3"/>
      <c r="P19" s="3"/>
      <c r="Q19" s="3"/>
      <c r="R19" s="3"/>
      <c r="S19" s="3"/>
    </row>
    <row r="20" spans="1:19">
      <c r="A20" s="1">
        <v>10</v>
      </c>
      <c r="B20" s="1"/>
      <c r="C20" s="3"/>
      <c r="D20" s="104">
        <v>10</v>
      </c>
      <c r="E20" s="105" t="e">
        <f t="shared" si="0"/>
        <v>#VALUE!</v>
      </c>
      <c r="F20" s="106" t="str">
        <f t="shared" si="1"/>
        <v/>
      </c>
      <c r="G20" s="106" t="str">
        <f t="shared" si="2"/>
        <v/>
      </c>
      <c r="H20" s="106" t="str">
        <f t="shared" si="3"/>
        <v/>
      </c>
      <c r="I20" s="106" t="str">
        <f t="shared" si="4"/>
        <v/>
      </c>
      <c r="J20" s="107"/>
      <c r="K20" s="107"/>
      <c r="L20" s="107"/>
      <c r="M20" s="108" t="str">
        <f t="shared" si="5"/>
        <v/>
      </c>
      <c r="N20" s="3"/>
      <c r="O20" s="3"/>
      <c r="P20" s="3"/>
      <c r="Q20" s="3"/>
      <c r="R20" s="3"/>
      <c r="S20" s="3"/>
    </row>
    <row r="21" spans="1:19">
      <c r="A21" s="1">
        <v>11</v>
      </c>
      <c r="B21" s="1"/>
      <c r="C21" s="3"/>
      <c r="D21" s="104">
        <v>11</v>
      </c>
      <c r="E21" s="105" t="e">
        <f t="shared" si="0"/>
        <v>#VALUE!</v>
      </c>
      <c r="F21" s="106" t="str">
        <f t="shared" si="1"/>
        <v/>
      </c>
      <c r="G21" s="106" t="str">
        <f t="shared" si="2"/>
        <v/>
      </c>
      <c r="H21" s="106" t="str">
        <f t="shared" si="3"/>
        <v/>
      </c>
      <c r="I21" s="106" t="str">
        <f t="shared" si="4"/>
        <v/>
      </c>
      <c r="J21" s="107"/>
      <c r="K21" s="107"/>
      <c r="L21" s="107"/>
      <c r="M21" s="108" t="str">
        <f t="shared" si="5"/>
        <v/>
      </c>
      <c r="N21" s="3"/>
      <c r="O21" s="3"/>
      <c r="P21" s="3"/>
      <c r="Q21" s="3"/>
      <c r="R21" s="3"/>
      <c r="S21" s="3"/>
    </row>
    <row r="22" spans="1:19">
      <c r="A22" s="1">
        <v>12</v>
      </c>
      <c r="B22" s="1"/>
      <c r="C22" s="3"/>
      <c r="D22" s="104">
        <v>12</v>
      </c>
      <c r="E22" s="105" t="e">
        <f t="shared" si="0"/>
        <v>#VALUE!</v>
      </c>
      <c r="F22" s="106" t="str">
        <f t="shared" si="1"/>
        <v/>
      </c>
      <c r="G22" s="106" t="str">
        <f t="shared" si="2"/>
        <v/>
      </c>
      <c r="H22" s="106" t="str">
        <f t="shared" si="3"/>
        <v/>
      </c>
      <c r="I22" s="106" t="str">
        <f t="shared" si="4"/>
        <v/>
      </c>
      <c r="J22" s="107"/>
      <c r="K22" s="107"/>
      <c r="L22" s="107"/>
      <c r="M22" s="108" t="str">
        <f t="shared" si="5"/>
        <v/>
      </c>
      <c r="N22" s="3"/>
      <c r="O22" s="3"/>
      <c r="P22" s="3"/>
      <c r="Q22" s="3"/>
      <c r="R22" s="3"/>
      <c r="S22" s="3"/>
    </row>
    <row r="23" spans="1:19">
      <c r="A23" s="1">
        <v>13</v>
      </c>
      <c r="B23" s="1"/>
      <c r="C23" s="3"/>
      <c r="D23" s="104">
        <v>13</v>
      </c>
      <c r="E23" s="105" t="e">
        <f t="shared" si="0"/>
        <v>#VALUE!</v>
      </c>
      <c r="F23" s="106" t="str">
        <f t="shared" si="1"/>
        <v/>
      </c>
      <c r="G23" s="106" t="str">
        <f t="shared" si="2"/>
        <v/>
      </c>
      <c r="H23" s="106" t="str">
        <f t="shared" si="3"/>
        <v/>
      </c>
      <c r="I23" s="106" t="str">
        <f t="shared" si="4"/>
        <v/>
      </c>
      <c r="J23" s="107"/>
      <c r="K23" s="107"/>
      <c r="L23" s="107"/>
      <c r="M23" s="108" t="str">
        <f t="shared" si="5"/>
        <v/>
      </c>
      <c r="N23" s="3"/>
      <c r="O23" s="3"/>
      <c r="P23" s="3"/>
      <c r="Q23" s="3"/>
      <c r="R23" s="3"/>
      <c r="S23" s="3"/>
    </row>
    <row r="24" spans="1:19">
      <c r="A24" s="1">
        <v>14</v>
      </c>
      <c r="B24" s="1"/>
      <c r="C24" s="3"/>
      <c r="D24" s="104">
        <v>14</v>
      </c>
      <c r="E24" s="105" t="e">
        <f t="shared" si="0"/>
        <v>#VALUE!</v>
      </c>
      <c r="F24" s="106" t="str">
        <f t="shared" si="1"/>
        <v/>
      </c>
      <c r="G24" s="106" t="str">
        <f t="shared" si="2"/>
        <v/>
      </c>
      <c r="H24" s="106" t="str">
        <f t="shared" si="3"/>
        <v/>
      </c>
      <c r="I24" s="106" t="str">
        <f t="shared" si="4"/>
        <v/>
      </c>
      <c r="J24" s="107"/>
      <c r="K24" s="107"/>
      <c r="L24" s="107"/>
      <c r="M24" s="108" t="str">
        <f t="shared" si="5"/>
        <v/>
      </c>
      <c r="N24" s="3"/>
      <c r="O24" s="3"/>
      <c r="P24" s="3"/>
      <c r="Q24" s="3"/>
      <c r="R24" s="3"/>
      <c r="S24" s="3"/>
    </row>
    <row r="25" spans="1:19">
      <c r="A25" s="1">
        <v>15</v>
      </c>
      <c r="B25" s="1"/>
      <c r="C25" s="3"/>
      <c r="D25" s="104">
        <v>15</v>
      </c>
      <c r="E25" s="105" t="e">
        <f t="shared" si="0"/>
        <v>#VALUE!</v>
      </c>
      <c r="F25" s="106" t="str">
        <f t="shared" si="1"/>
        <v/>
      </c>
      <c r="G25" s="106" t="str">
        <f t="shared" si="2"/>
        <v/>
      </c>
      <c r="H25" s="106" t="str">
        <f t="shared" si="3"/>
        <v/>
      </c>
      <c r="I25" s="106" t="str">
        <f t="shared" si="4"/>
        <v/>
      </c>
      <c r="J25" s="107"/>
      <c r="K25" s="107"/>
      <c r="L25" s="107"/>
      <c r="M25" s="108" t="str">
        <f t="shared" si="5"/>
        <v/>
      </c>
      <c r="N25" s="3"/>
      <c r="O25" s="3"/>
      <c r="P25" s="3"/>
      <c r="Q25" s="3"/>
      <c r="R25" s="3"/>
      <c r="S25" s="3"/>
    </row>
    <row r="26" spans="1:19">
      <c r="A26" s="1">
        <v>16</v>
      </c>
      <c r="B26" s="1"/>
      <c r="C26" s="3"/>
      <c r="D26" s="104">
        <v>16</v>
      </c>
      <c r="E26" s="105" t="e">
        <f t="shared" si="0"/>
        <v>#VALUE!</v>
      </c>
      <c r="F26" s="106" t="str">
        <f t="shared" si="1"/>
        <v/>
      </c>
      <c r="G26" s="106" t="str">
        <f t="shared" si="2"/>
        <v/>
      </c>
      <c r="H26" s="106" t="str">
        <f t="shared" si="3"/>
        <v/>
      </c>
      <c r="I26" s="106" t="str">
        <f t="shared" si="4"/>
        <v/>
      </c>
      <c r="J26" s="107"/>
      <c r="K26" s="107"/>
      <c r="L26" s="107"/>
      <c r="M26" s="108" t="str">
        <f t="shared" si="5"/>
        <v/>
      </c>
      <c r="N26" s="3"/>
      <c r="O26" s="3"/>
      <c r="P26" s="3"/>
      <c r="Q26" s="3"/>
      <c r="R26" s="3"/>
      <c r="S26" s="3"/>
    </row>
    <row r="27" spans="1:19">
      <c r="A27" s="1">
        <v>17</v>
      </c>
      <c r="B27" s="1"/>
      <c r="C27" s="3"/>
      <c r="D27" s="104">
        <v>17</v>
      </c>
      <c r="E27" s="105" t="e">
        <f t="shared" si="0"/>
        <v>#VALUE!</v>
      </c>
      <c r="F27" s="106" t="str">
        <f t="shared" si="1"/>
        <v/>
      </c>
      <c r="G27" s="106" t="str">
        <f t="shared" si="2"/>
        <v/>
      </c>
      <c r="H27" s="106" t="str">
        <f t="shared" si="3"/>
        <v/>
      </c>
      <c r="I27" s="106" t="str">
        <f t="shared" si="4"/>
        <v/>
      </c>
      <c r="J27" s="107"/>
      <c r="K27" s="107"/>
      <c r="L27" s="107"/>
      <c r="M27" s="108" t="str">
        <f t="shared" si="5"/>
        <v/>
      </c>
      <c r="N27" s="3"/>
      <c r="O27" s="3"/>
      <c r="P27" s="3"/>
      <c r="Q27" s="3"/>
      <c r="R27" s="3"/>
      <c r="S27" s="3"/>
    </row>
    <row r="28" spans="1:19">
      <c r="A28" s="1">
        <v>18</v>
      </c>
      <c r="B28" s="1"/>
      <c r="C28" s="3"/>
      <c r="D28" s="104">
        <v>18</v>
      </c>
      <c r="E28" s="105" t="e">
        <f t="shared" si="0"/>
        <v>#VALUE!</v>
      </c>
      <c r="F28" s="106" t="str">
        <f t="shared" si="1"/>
        <v/>
      </c>
      <c r="G28" s="106" t="str">
        <f t="shared" si="2"/>
        <v/>
      </c>
      <c r="H28" s="106" t="str">
        <f t="shared" si="3"/>
        <v/>
      </c>
      <c r="I28" s="106" t="str">
        <f t="shared" si="4"/>
        <v/>
      </c>
      <c r="J28" s="107"/>
      <c r="K28" s="107"/>
      <c r="L28" s="107"/>
      <c r="M28" s="108" t="str">
        <f t="shared" si="5"/>
        <v/>
      </c>
      <c r="N28" s="3"/>
      <c r="O28" s="3"/>
      <c r="P28" s="3"/>
      <c r="Q28" s="3"/>
      <c r="R28" s="3"/>
      <c r="S28" s="3"/>
    </row>
    <row r="29" spans="1:19">
      <c r="A29" s="1">
        <v>19</v>
      </c>
      <c r="B29" s="1"/>
      <c r="C29" s="3"/>
      <c r="D29" s="104">
        <v>19</v>
      </c>
      <c r="E29" s="105" t="e">
        <f t="shared" si="0"/>
        <v>#VALUE!</v>
      </c>
      <c r="F29" s="106" t="str">
        <f t="shared" si="1"/>
        <v/>
      </c>
      <c r="G29" s="106" t="str">
        <f t="shared" si="2"/>
        <v/>
      </c>
      <c r="H29" s="106" t="str">
        <f t="shared" si="3"/>
        <v/>
      </c>
      <c r="I29" s="106" t="str">
        <f t="shared" si="4"/>
        <v/>
      </c>
      <c r="J29" s="107"/>
      <c r="K29" s="107"/>
      <c r="L29" s="107"/>
      <c r="M29" s="108" t="str">
        <f t="shared" si="5"/>
        <v/>
      </c>
      <c r="N29" s="3"/>
      <c r="O29" s="3"/>
      <c r="P29" s="3"/>
      <c r="Q29" s="3"/>
      <c r="R29" s="3"/>
      <c r="S29" s="3"/>
    </row>
    <row r="30" spans="1:19">
      <c r="A30" s="1">
        <v>20</v>
      </c>
      <c r="B30" s="1"/>
      <c r="C30" s="3"/>
      <c r="D30" s="104">
        <v>20</v>
      </c>
      <c r="E30" s="105" t="e">
        <f t="shared" si="0"/>
        <v>#VALUE!</v>
      </c>
      <c r="F30" s="106" t="str">
        <f t="shared" si="1"/>
        <v/>
      </c>
      <c r="G30" s="106" t="str">
        <f t="shared" si="2"/>
        <v/>
      </c>
      <c r="H30" s="106" t="str">
        <f t="shared" si="3"/>
        <v/>
      </c>
      <c r="I30" s="106" t="str">
        <f t="shared" si="4"/>
        <v/>
      </c>
      <c r="J30" s="107"/>
      <c r="K30" s="107"/>
      <c r="L30" s="107"/>
      <c r="M30" s="108" t="str">
        <f t="shared" si="5"/>
        <v/>
      </c>
      <c r="N30" s="3"/>
      <c r="O30" s="3"/>
      <c r="P30" s="3"/>
      <c r="Q30" s="3"/>
      <c r="R30" s="3"/>
      <c r="S30" s="3"/>
    </row>
    <row r="31" spans="1:19">
      <c r="A31" s="2"/>
      <c r="B31" s="1"/>
      <c r="C31" s="3"/>
      <c r="D31" s="95"/>
      <c r="E31" s="6"/>
      <c r="F31" s="9"/>
      <c r="G31" s="9"/>
      <c r="H31" s="9"/>
      <c r="I31" s="9"/>
      <c r="J31" s="9"/>
      <c r="K31" s="9"/>
      <c r="L31" s="9"/>
      <c r="M31" s="9"/>
      <c r="N31" s="3"/>
      <c r="O31" s="3"/>
      <c r="P31" s="3"/>
      <c r="Q31" s="3"/>
      <c r="R31" s="3"/>
      <c r="S31" s="3"/>
    </row>
    <row r="32" spans="1:19">
      <c r="A32" s="2"/>
      <c r="B32" s="1"/>
      <c r="C32" s="3"/>
      <c r="D32" s="9"/>
      <c r="E32" s="6"/>
      <c r="F32" s="9"/>
      <c r="G32" s="9"/>
      <c r="H32" s="9"/>
      <c r="I32" s="9"/>
      <c r="J32" s="9"/>
      <c r="K32" s="9"/>
      <c r="L32" s="9"/>
      <c r="M32" s="9"/>
      <c r="N32" s="3"/>
      <c r="O32" s="3"/>
      <c r="P32" s="3"/>
      <c r="Q32" s="3"/>
      <c r="R32" s="3"/>
      <c r="S32" s="3"/>
    </row>
    <row r="33" spans="1:19">
      <c r="A33" s="2"/>
      <c r="B33" s="1"/>
      <c r="C33" s="3"/>
      <c r="D33" s="95"/>
      <c r="E33" s="6"/>
      <c r="F33" s="9"/>
      <c r="G33" s="9"/>
      <c r="H33" s="9"/>
      <c r="I33" s="9"/>
      <c r="J33" s="9"/>
      <c r="K33" s="9"/>
      <c r="L33" s="9"/>
      <c r="M33" s="9"/>
      <c r="N33" s="3"/>
      <c r="O33" s="3"/>
      <c r="P33" s="3"/>
      <c r="Q33" s="3"/>
      <c r="R33" s="3"/>
      <c r="S33" s="3"/>
    </row>
    <row r="34" spans="1:19">
      <c r="A34" s="2"/>
      <c r="B34" s="1"/>
      <c r="C34" s="3"/>
      <c r="D34" s="95"/>
      <c r="E34" s="6"/>
      <c r="F34" s="9"/>
      <c r="G34" s="9"/>
      <c r="H34" s="9"/>
      <c r="I34" s="9"/>
      <c r="J34" s="9"/>
      <c r="K34" s="9"/>
      <c r="L34" s="9"/>
      <c r="M34" s="9"/>
      <c r="N34" s="3"/>
      <c r="O34" s="3"/>
      <c r="P34" s="3"/>
      <c r="Q34" s="3"/>
      <c r="R34" s="3"/>
      <c r="S34" s="3"/>
    </row>
    <row r="35" spans="1:19">
      <c r="A35" s="2"/>
      <c r="B35" s="1"/>
      <c r="C35" s="3"/>
      <c r="D35" s="95"/>
      <c r="E35" s="6"/>
      <c r="F35" s="9"/>
      <c r="G35" s="9"/>
      <c r="H35" s="9"/>
      <c r="I35" s="9"/>
      <c r="J35" s="9"/>
      <c r="K35" s="9"/>
      <c r="L35" s="9"/>
      <c r="M35" s="9"/>
      <c r="N35" s="3"/>
      <c r="O35" s="3"/>
      <c r="P35" s="3"/>
      <c r="Q35" s="3"/>
      <c r="R35" s="3"/>
      <c r="S35" s="3"/>
    </row>
    <row r="36" spans="1:19" ht="16.5" customHeight="1">
      <c r="A36" s="2"/>
      <c r="B36" s="1"/>
      <c r="C36" s="3"/>
      <c r="D36" s="95"/>
      <c r="E36" s="6"/>
      <c r="F36" s="9"/>
      <c r="G36" s="9"/>
      <c r="H36" s="9"/>
      <c r="I36" s="9"/>
      <c r="J36" s="9"/>
      <c r="K36" s="9"/>
      <c r="L36" s="9"/>
      <c r="M36" s="9"/>
      <c r="N36" s="3"/>
      <c r="O36" s="3"/>
      <c r="P36" s="3"/>
      <c r="Q36" s="3"/>
      <c r="R36" s="3"/>
      <c r="S36" s="3"/>
    </row>
    <row r="37" spans="1:19">
      <c r="A37" s="2"/>
      <c r="B37" s="1"/>
      <c r="C37" s="3"/>
      <c r="D37" s="95"/>
      <c r="E37" s="6"/>
      <c r="F37" s="9"/>
      <c r="G37" s="9"/>
      <c r="H37" s="9"/>
      <c r="I37" s="9"/>
      <c r="J37" s="9"/>
      <c r="K37" s="9"/>
      <c r="L37" s="9"/>
      <c r="M37" s="9"/>
      <c r="N37" s="3"/>
      <c r="O37" s="3"/>
      <c r="P37" s="3"/>
      <c r="Q37" s="3"/>
      <c r="R37" s="3"/>
      <c r="S37" s="3"/>
    </row>
    <row r="38" spans="1:19" ht="18.399999999999999" customHeight="1">
      <c r="A38" s="2"/>
      <c r="B38" s="1"/>
      <c r="C38" s="3"/>
      <c r="D38" s="95"/>
      <c r="E38" s="6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</row>
    <row r="39" spans="1:19" ht="400.15" customHeight="1"/>
  </sheetData>
  <sheetProtection algorithmName="SHA-512" hashValue="nvpGFJhjKCRpx96gfzouABdmxqUQfhPHoBLnHRk94xn0NABt71CkUbbsU8aXL7B956nwY2c0UUIUo9EEyoyRxw==" saltValue="EJvKhiPd61vSmBAgliPy/g==" spinCount="100000" sheet="1" objects="1" scenarios="1"/>
  <mergeCells count="2">
    <mergeCell ref="F9:I9"/>
    <mergeCell ref="J9:M9"/>
  </mergeCells>
  <dataValidations count="3">
    <dataValidation type="decimal" allowBlank="1" showErrorMessage="1" error="Enter numeric values only" sqref="J11:L30" xr:uid="{C2397411-44BE-4C66-A4DD-665E59623772}">
      <formula1>0</formula1>
      <formula2>10000</formula2>
    </dataValidation>
    <dataValidation type="list" allowBlank="1" sqref="O10" xr:uid="{CAAB7BD2-13FE-494F-825C-18CB0E6B6CFB}">
      <formula1>$A$10:$A$30</formula1>
    </dataValidation>
    <dataValidation allowBlank="1" sqref="S11:S65536 S1:S6 S8:S9 O11:O65536 P1:R1048576 O1:O9 B1:B30 A31:B65536 A11:A30 A1:A9 K1:M8 T1:IS1048576 J1:J10 K10:M10 G1:I8 J31:M65536 N1:N1048576 G10:I65536 C1:F1048576" xr:uid="{077F31A8-45DA-4EAF-B962-2768C1A192A3}"/>
  </dataValidations>
  <pageMargins left="0.59055118110236227" right="0.59055118110236227" top="0.59055118110236227" bottom="0.59055118110236227" header="0.51181102362204722" footer="0.51181102362204722"/>
  <pageSetup paperSize="9" scale="82" orientation="landscape" horizontalDpi="360" verticalDpi="360" r:id="rId1"/>
  <headerFooter alignWithMargins="0">
    <oddFooter>&amp;LPrinted on &amp;D, Page &amp;P of &amp;N</oddFooter>
  </headerFooter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6E2BA37593A49429B5C49C1BBCB8A26" ma:contentTypeVersion="11" ma:contentTypeDescription="Create a new document." ma:contentTypeScope="" ma:versionID="a810fc5e181a7379c0d76e1fb9e269af">
  <xsd:schema xmlns:xsd="http://www.w3.org/2001/XMLSchema" xmlns:xs="http://www.w3.org/2001/XMLSchema" xmlns:p="http://schemas.microsoft.com/office/2006/metadata/properties" xmlns:ns2="0f256084-49c1-4acf-853f-297c44d205af" targetNamespace="http://schemas.microsoft.com/office/2006/metadata/properties" ma:root="true" ma:fieldsID="bd144c628a8a09265856badae35786d9" ns2:_="">
    <xsd:import namespace="0f256084-49c1-4acf-853f-297c44d205a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f256084-49c1-4acf-853f-297c44d205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ec2f1d9f-d9cd-4e16-8c8d-b9f39c5386e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f256084-49c1-4acf-853f-297c44d205af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A9A695E1-2081-47CC-8A09-A3D8E2F4570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F5C603D-132A-4F13-AA4E-C11E7C3A09F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f256084-49c1-4acf-853f-297c44d205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D42D253-8D76-4B12-8090-BC5BE80FC966}">
  <ds:schemaRefs>
    <ds:schemaRef ds:uri="http://schemas.microsoft.com/office/2006/metadata/properties"/>
    <ds:schemaRef ds:uri="http://schemas.microsoft.com/office/infopath/2007/PartnerControls"/>
    <ds:schemaRef ds:uri="0f256084-49c1-4acf-853f-297c44d205a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29</vt:i4>
      </vt:variant>
    </vt:vector>
  </HeadingPairs>
  <TitlesOfParts>
    <vt:vector size="32" baseType="lpstr">
      <vt:lpstr>Instructions</vt:lpstr>
      <vt:lpstr>MegaCalc</vt:lpstr>
      <vt:lpstr>Creep Calculation</vt:lpstr>
      <vt:lpstr>A1_ablank_1</vt:lpstr>
      <vt:lpstr>A1_ablank_2</vt:lpstr>
      <vt:lpstr>A1_glc_blank_ave</vt:lpstr>
      <vt:lpstr>A1_MSG_blank_ave</vt:lpstr>
      <vt:lpstr>A1_SuGlc_blank_ave</vt:lpstr>
      <vt:lpstr>A1_ublank_1</vt:lpstr>
      <vt:lpstr>A1_ublank_2</vt:lpstr>
      <vt:lpstr>A2_ablank_1</vt:lpstr>
      <vt:lpstr>A2_ablank_2</vt:lpstr>
      <vt:lpstr>A2_Glc_blank_ave</vt:lpstr>
      <vt:lpstr>A2_MSG_blank_ave</vt:lpstr>
      <vt:lpstr>A2_SuGlc_blank_ave</vt:lpstr>
      <vt:lpstr>A2_ublank_1</vt:lpstr>
      <vt:lpstr>A2_ublank_2</vt:lpstr>
      <vt:lpstr>A2_ublank_ave</vt:lpstr>
      <vt:lpstr>Change_absorbance</vt:lpstr>
      <vt:lpstr>Concentration_gg</vt:lpstr>
      <vt:lpstr>Concentration_gL</vt:lpstr>
      <vt:lpstr>Contact_us</vt:lpstr>
      <vt:lpstr>Creep_calculation</vt:lpstr>
      <vt:lpstr>Dilution</vt:lpstr>
      <vt:lpstr>Instructions</vt:lpstr>
      <vt:lpstr>'Creep Calculation'!Print_Area</vt:lpstr>
      <vt:lpstr>Instructions!Print_Area</vt:lpstr>
      <vt:lpstr>MegaCalc!Print_Area</vt:lpstr>
      <vt:lpstr>MegaCalc!Print_Titles</vt:lpstr>
      <vt:lpstr>Sample_con_gL</vt:lpstr>
      <vt:lpstr>Sample_volume</vt:lpstr>
      <vt:lpstr>use_mega_calculator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Megazyme</dc:creator>
  <cp:lastModifiedBy>Ida Lazewska</cp:lastModifiedBy>
  <cp:lastPrinted>2015-11-23T10:52:16Z</cp:lastPrinted>
  <dcterms:created xsi:type="dcterms:W3CDTF">2004-10-05T18:50:23Z</dcterms:created>
  <dcterms:modified xsi:type="dcterms:W3CDTF">2025-08-20T22:41:34Z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-1070355028</vt:i4>
  </property>
  <property fmtid="{D5CDD505-2E9C-101B-9397-08002B2CF9AE}" pid="3" name="_EmailSubject">
    <vt:lpwstr>LACTOSE/GALACTOSE</vt:lpwstr>
  </property>
  <property fmtid="{D5CDD505-2E9C-101B-9397-08002B2CF9AE}" pid="4" name="_AuthorEmail">
    <vt:lpwstr>noradevitt@eircom.net</vt:lpwstr>
  </property>
  <property fmtid="{D5CDD505-2E9C-101B-9397-08002B2CF9AE}" pid="5" name="_AuthorEmailDisplayName">
    <vt:lpwstr>Nora Devitt</vt:lpwstr>
  </property>
  <property fmtid="{D5CDD505-2E9C-101B-9397-08002B2CF9AE}" pid="6" name="_ReviewingToolsShownOnce">
    <vt:lpwstr/>
  </property>
  <property fmtid="{D5CDD505-2E9C-101B-9397-08002B2CF9AE}" pid="7" name="ContentTypeId">
    <vt:lpwstr>0x010100D6E2BA37593A49429B5C49C1BBCB8A26</vt:lpwstr>
  </property>
  <property fmtid="{D5CDD505-2E9C-101B-9397-08002B2CF9AE}" pid="8" name="MediaServiceImageTags">
    <vt:lpwstr/>
  </property>
</Properties>
</file>