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eogencorp.sharepoint.com/sites/BrayIE-Documents/Shared Documents/Documents/MegaCalc/K-PDCAAS/"/>
    </mc:Choice>
  </mc:AlternateContent>
  <xr:revisionPtr revIDLastSave="3" documentId="8_{8F746654-3BF7-4208-95FC-A6E11A827F27}" xr6:coauthVersionLast="47" xr6:coauthVersionMax="47" xr10:uidLastSave="{113C1C93-A7C8-46D4-807F-8AC6650FF448}"/>
  <workbookProtection workbookPassword="8E71" lockStructure="1"/>
  <bookViews>
    <workbookView xWindow="28680" yWindow="-120" windowWidth="29040" windowHeight="15720" tabRatio="909" xr2:uid="{00000000-000D-0000-FFFF-FFFF00000000}"/>
  </bookViews>
  <sheets>
    <sheet name="Instructions" sheetId="39" r:id="rId1"/>
    <sheet name="Spreadsheet" sheetId="1" r:id="rId2"/>
    <sheet name="α-Amino Acids Assay" sheetId="4" r:id="rId3"/>
    <sheet name="AA Profile Analysis" sheetId="7" r:id="rId4"/>
    <sheet name="Data Fit" sheetId="8" r:id="rId5"/>
    <sheet name="Report Sample 9" sheetId="36" r:id="rId6"/>
    <sheet name="Report Sample 10" sheetId="10" r:id="rId7"/>
    <sheet name="Report Sample 11" sheetId="11" r:id="rId8"/>
    <sheet name="Report Sample 12" sheetId="24" r:id="rId9"/>
    <sheet name="Report Sample 13" sheetId="25" r:id="rId10"/>
    <sheet name="Report Sample 14" sheetId="26" r:id="rId11"/>
    <sheet name="Report Sample 15" sheetId="27" r:id="rId12"/>
    <sheet name="Report Sample 16" sheetId="28" r:id="rId13"/>
    <sheet name="Report Sample 17" sheetId="29" r:id="rId14"/>
    <sheet name="Report Sample 18" sheetId="30" r:id="rId15"/>
    <sheet name="Report Sample 19" sheetId="31" r:id="rId16"/>
    <sheet name="Report Sample 20" sheetId="32" r:id="rId17"/>
    <sheet name="Report Sample 21" sheetId="33" r:id="rId18"/>
    <sheet name="Report Sample 22" sheetId="34" r:id="rId19"/>
    <sheet name="Report Sample 23" sheetId="35" r:id="rId20"/>
    <sheet name="Report Sample 24" sheetId="38" r:id="rId21"/>
  </sheets>
  <externalReferences>
    <externalReference r:id="rId22"/>
  </externalReferences>
  <definedNames>
    <definedName name="Absorbance_A">[1]MegaCalc!$G$9:$G$48</definedName>
    <definedName name="Absorbance_B">[1]MegaCalc!$H$9:$H$48</definedName>
    <definedName name="Analyte_Units_g">[1]MegaCalc!$S$8:$S$48</definedName>
    <definedName name="Analyte_Units_L">[1]MegaCalc!$O$8:$O$48</definedName>
    <definedName name="Average_absorbance">[1]MegaCalc!$I$9:$I$48</definedName>
    <definedName name="Contact_us">#REF!</definedName>
    <definedName name="Dilution_fold">[1]MegaCalc!$N$8:$N$48</definedName>
    <definedName name="Extract_volume_mL">[1]MegaCalc!$R$8:$R$48</definedName>
    <definedName name="Incubation_time_min">[1]MegaCalc!$M$8:$M$48</definedName>
    <definedName name="Instructions">#REF!</definedName>
    <definedName name="_xlnm.Print_Area" localSheetId="3">'AA Profile Analysis'!$B$2:$AB$42</definedName>
    <definedName name="_xlnm.Print_Area" localSheetId="4">'Data Fit'!$B$2:$P$33</definedName>
    <definedName name="_xlnm.Print_Area" localSheetId="0">Instructions!$B$2:$Q$132</definedName>
    <definedName name="_xlnm.Print_Area" localSheetId="6">'Report Sample 10'!$B$2:$I$54</definedName>
    <definedName name="_xlnm.Print_Area" localSheetId="7">'Report Sample 11'!$B$2:$I$54</definedName>
    <definedName name="_xlnm.Print_Area" localSheetId="8">'Report Sample 12'!$B$2:$I$54</definedName>
    <definedName name="_xlnm.Print_Area" localSheetId="9">'Report Sample 13'!$B$2:$I$54</definedName>
    <definedName name="_xlnm.Print_Area" localSheetId="10">'Report Sample 14'!$B$2:$I$54</definedName>
    <definedName name="_xlnm.Print_Area" localSheetId="11">'Report Sample 15'!$B$2:$I$54</definedName>
    <definedName name="_xlnm.Print_Area" localSheetId="12">'Report Sample 16'!$B$2:$I$54</definedName>
    <definedName name="_xlnm.Print_Area" localSheetId="13">'Report Sample 17'!$B$2:$I$54</definedName>
    <definedName name="_xlnm.Print_Area" localSheetId="14">'Report Sample 18'!$B$2:$I$54</definedName>
    <definedName name="_xlnm.Print_Area" localSheetId="15">'Report Sample 19'!$B$2:$I$54</definedName>
    <definedName name="_xlnm.Print_Area" localSheetId="16">'Report Sample 20'!$B$2:$I$54</definedName>
    <definedName name="_xlnm.Print_Area" localSheetId="17">'Report Sample 21'!$B$2:$I$54</definedName>
    <definedName name="_xlnm.Print_Area" localSheetId="18">'Report Sample 22'!$B$2:$I$54</definedName>
    <definedName name="_xlnm.Print_Area" localSheetId="19">'Report Sample 23'!$B$2:$I$54</definedName>
    <definedName name="_xlnm.Print_Area" localSheetId="20">'Report Sample 24'!$B$2:$I$54</definedName>
    <definedName name="_xlnm.Print_Area" localSheetId="5">'Report Sample 9'!$B$2:$I$54</definedName>
    <definedName name="_xlnm.Print_Area" localSheetId="1">Spreadsheet!$B$2:$R$40</definedName>
    <definedName name="_xlnm.Print_Area" localSheetId="2">'α-Amino Acids Assay'!$B$2:$O$35</definedName>
    <definedName name="Replicate_1" localSheetId="0">[1]MegaCalc!#REF!</definedName>
    <definedName name="Replicate_1" localSheetId="20">[1]MegaCalc!#REF!</definedName>
    <definedName name="Replicate_1">[1]MegaCalc!#REF!</definedName>
    <definedName name="Replicate_2" localSheetId="0">[1]MegaCalc!#REF!</definedName>
    <definedName name="Replicate_2" localSheetId="20">[1]MegaCalc!#REF!</definedName>
    <definedName name="Replicate_2">[1]MegaCalc!#REF!</definedName>
    <definedName name="Replicate_average" localSheetId="0">[1]MegaCalc!#REF!</definedName>
    <definedName name="Replicate_average" localSheetId="20">[1]MegaCalc!#REF!</definedName>
    <definedName name="Replicate_average">[1]MegaCalc!#REF!</definedName>
    <definedName name="Sample_volume_mL">[1]MegaCalc!$K$8:$K$48</definedName>
    <definedName name="Sample_weight_g">[1]MegaCalc!$Q$8:$Q$48</definedName>
    <definedName name="Total_volume_assay_mL">[1]MegaCalc!$L$8:$L$48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1" l="1"/>
  <c r="D34" i="30"/>
  <c r="G74" i="39"/>
  <c r="F74" i="39"/>
  <c r="I22" i="39"/>
  <c r="I21" i="39"/>
  <c r="I20" i="39"/>
  <c r="J24" i="1"/>
  <c r="J23" i="1"/>
  <c r="D34" i="38"/>
  <c r="D33" i="38"/>
  <c r="E33" i="38" s="1"/>
  <c r="F33" i="38" s="1"/>
  <c r="H33" i="38" s="1"/>
  <c r="D32" i="38"/>
  <c r="E32" i="38" s="1"/>
  <c r="F32" i="38" s="1"/>
  <c r="H32" i="38" s="1"/>
  <c r="D31" i="38"/>
  <c r="E31" i="38" s="1"/>
  <c r="F31" i="38" s="1"/>
  <c r="H31" i="38" s="1"/>
  <c r="D30" i="38"/>
  <c r="E30" i="38" s="1"/>
  <c r="F30" i="38" s="1"/>
  <c r="H30" i="38" s="1"/>
  <c r="D29" i="38"/>
  <c r="E29" i="38" s="1"/>
  <c r="F29" i="38" s="1"/>
  <c r="H29" i="38" s="1"/>
  <c r="D28" i="38"/>
  <c r="E28" i="38" s="1"/>
  <c r="F28" i="38" s="1"/>
  <c r="H28" i="38" s="1"/>
  <c r="D27" i="38"/>
  <c r="D26" i="38"/>
  <c r="D25" i="38"/>
  <c r="D24" i="38"/>
  <c r="D23" i="38"/>
  <c r="D22" i="38"/>
  <c r="E22" i="38" s="1"/>
  <c r="F22" i="38" s="1"/>
  <c r="H22" i="38" s="1"/>
  <c r="D21" i="38"/>
  <c r="D20" i="38"/>
  <c r="D19" i="38"/>
  <c r="E19" i="38" s="1"/>
  <c r="F19" i="38" s="1"/>
  <c r="H19" i="38" s="1"/>
  <c r="D18" i="38"/>
  <c r="E18" i="38" s="1"/>
  <c r="F18" i="38" s="1"/>
  <c r="H18" i="38" s="1"/>
  <c r="D9" i="38"/>
  <c r="D9" i="35"/>
  <c r="D9" i="34"/>
  <c r="D9" i="33"/>
  <c r="D9" i="32"/>
  <c r="D9" i="31"/>
  <c r="D9" i="30"/>
  <c r="D9" i="29"/>
  <c r="D9" i="28"/>
  <c r="D9" i="27"/>
  <c r="D9" i="26"/>
  <c r="D9" i="25"/>
  <c r="D9" i="24"/>
  <c r="D9" i="11"/>
  <c r="D9" i="10"/>
  <c r="D9" i="36"/>
  <c r="I23" i="4"/>
  <c r="F15" i="4"/>
  <c r="K21" i="1" s="1"/>
  <c r="L21" i="1" s="1"/>
  <c r="M21" i="1" s="1"/>
  <c r="N21" i="1" s="1"/>
  <c r="I34" i="7" s="1"/>
  <c r="I36" i="7" s="1"/>
  <c r="D13" i="8" s="1"/>
  <c r="AA10" i="7"/>
  <c r="D11" i="38" s="1"/>
  <c r="D15" i="38" s="1"/>
  <c r="E15" i="38" s="1"/>
  <c r="Z10" i="7"/>
  <c r="D11" i="35" s="1"/>
  <c r="D15" i="35" s="1"/>
  <c r="Y10" i="7"/>
  <c r="D11" i="34" s="1"/>
  <c r="D15" i="34" s="1"/>
  <c r="F15" i="34" s="1"/>
  <c r="X10" i="7"/>
  <c r="D11" i="33" s="1"/>
  <c r="D15" i="33" s="1"/>
  <c r="E15" i="33" s="1"/>
  <c r="W10" i="7"/>
  <c r="D11" i="32" s="1"/>
  <c r="D15" i="32" s="1"/>
  <c r="E15" i="32" s="1"/>
  <c r="V10" i="7"/>
  <c r="D11" i="31" s="1"/>
  <c r="D15" i="31" s="1"/>
  <c r="U10" i="7"/>
  <c r="D11" i="30" s="1"/>
  <c r="D15" i="30" s="1"/>
  <c r="F15" i="30" s="1"/>
  <c r="T10" i="7"/>
  <c r="D11" i="29" s="1"/>
  <c r="D15" i="29" s="1"/>
  <c r="E15" i="29" s="1"/>
  <c r="S10" i="7"/>
  <c r="D11" i="28" s="1"/>
  <c r="D15" i="28" s="1"/>
  <c r="R10" i="7"/>
  <c r="D11" i="27" s="1"/>
  <c r="D15" i="27" s="1"/>
  <c r="Q10" i="7"/>
  <c r="D11" i="26" s="1"/>
  <c r="D15" i="26" s="1"/>
  <c r="F15" i="26" s="1"/>
  <c r="P10" i="7"/>
  <c r="D11" i="25" s="1"/>
  <c r="D15" i="25" s="1"/>
  <c r="F15" i="25" s="1"/>
  <c r="O10" i="7"/>
  <c r="D11" i="24" s="1"/>
  <c r="D15" i="24" s="1"/>
  <c r="E15" i="24" s="1"/>
  <c r="N10" i="7"/>
  <c r="D11" i="11" s="1"/>
  <c r="D15" i="11" s="1"/>
  <c r="M10" i="7"/>
  <c r="D11" i="10" s="1"/>
  <c r="D15" i="10" s="1"/>
  <c r="F15" i="10" s="1"/>
  <c r="L10" i="7"/>
  <c r="D11" i="36" s="1"/>
  <c r="D15" i="36" s="1"/>
  <c r="K10" i="7"/>
  <c r="J10" i="7"/>
  <c r="I10" i="7"/>
  <c r="H10" i="7"/>
  <c r="G10" i="7"/>
  <c r="F10" i="7"/>
  <c r="E10" i="7"/>
  <c r="G9" i="7"/>
  <c r="C11" i="8" s="1"/>
  <c r="F9" i="7"/>
  <c r="C10" i="8" s="1"/>
  <c r="W9" i="7"/>
  <c r="D10" i="32" s="1"/>
  <c r="D14" i="32" s="1"/>
  <c r="E14" i="32" s="1"/>
  <c r="AA9" i="7"/>
  <c r="Z9" i="7"/>
  <c r="Y9" i="7"/>
  <c r="D10" i="34" s="1"/>
  <c r="D14" i="34" s="1"/>
  <c r="F14" i="34" s="1"/>
  <c r="X9" i="7"/>
  <c r="V9" i="7"/>
  <c r="C26" i="8" s="1"/>
  <c r="U9" i="7"/>
  <c r="T9" i="7"/>
  <c r="S9" i="7"/>
  <c r="D10" i="28" s="1"/>
  <c r="D14" i="28" s="1"/>
  <c r="F14" i="28" s="1"/>
  <c r="R9" i="7"/>
  <c r="D10" i="27" s="1"/>
  <c r="D14" i="27" s="1"/>
  <c r="Q9" i="7"/>
  <c r="D10" i="26" s="1"/>
  <c r="D14" i="26" s="1"/>
  <c r="E14" i="26" s="1"/>
  <c r="P9" i="7"/>
  <c r="D10" i="25" s="1"/>
  <c r="D14" i="25" s="1"/>
  <c r="E14" i="25" s="1"/>
  <c r="O9" i="7"/>
  <c r="D10" i="24" s="1"/>
  <c r="D14" i="24" s="1"/>
  <c r="N9" i="7"/>
  <c r="D10" i="11" s="1"/>
  <c r="D14" i="11" s="1"/>
  <c r="M9" i="7"/>
  <c r="D10" i="10" s="1"/>
  <c r="D14" i="10" s="1"/>
  <c r="F14" i="10" s="1"/>
  <c r="L9" i="7"/>
  <c r="C16" i="8" s="1"/>
  <c r="K9" i="7"/>
  <c r="C15" i="8" s="1"/>
  <c r="J9" i="7"/>
  <c r="C14" i="8" s="1"/>
  <c r="I9" i="7"/>
  <c r="C13" i="8" s="1"/>
  <c r="H9" i="7"/>
  <c r="C12" i="8" s="1"/>
  <c r="E9" i="7"/>
  <c r="C9" i="8" s="1"/>
  <c r="G32" i="7"/>
  <c r="F32" i="7"/>
  <c r="E32" i="7"/>
  <c r="F14" i="4"/>
  <c r="K20" i="1" s="1"/>
  <c r="L20" i="1" s="1"/>
  <c r="M20" i="1" s="1"/>
  <c r="N20" i="1" s="1"/>
  <c r="H34" i="7" s="1"/>
  <c r="H36" i="7" s="1"/>
  <c r="D12" i="8" s="1"/>
  <c r="F13" i="4"/>
  <c r="K19" i="1" s="1"/>
  <c r="L19" i="1" s="1"/>
  <c r="M19" i="1" s="1"/>
  <c r="N19" i="1" s="1"/>
  <c r="G34" i="7" s="1"/>
  <c r="G36" i="7" s="1"/>
  <c r="D11" i="8" s="1"/>
  <c r="F16" i="4"/>
  <c r="K22" i="1" s="1"/>
  <c r="L22" i="1" s="1"/>
  <c r="M22" i="1" s="1"/>
  <c r="N22" i="1" s="1"/>
  <c r="J34" i="7" s="1"/>
  <c r="J36" i="7" s="1"/>
  <c r="D14" i="8" s="1"/>
  <c r="D34" i="36"/>
  <c r="D33" i="36"/>
  <c r="E33" i="36" s="1"/>
  <c r="F33" i="36" s="1"/>
  <c r="H33" i="36" s="1"/>
  <c r="D32" i="36"/>
  <c r="E32" i="36" s="1"/>
  <c r="F32" i="36" s="1"/>
  <c r="H32" i="36" s="1"/>
  <c r="D31" i="36"/>
  <c r="E31" i="36" s="1"/>
  <c r="F31" i="36" s="1"/>
  <c r="H31" i="36" s="1"/>
  <c r="D30" i="36"/>
  <c r="E30" i="36" s="1"/>
  <c r="F30" i="36" s="1"/>
  <c r="H30" i="36" s="1"/>
  <c r="D29" i="36"/>
  <c r="E29" i="36" s="1"/>
  <c r="F29" i="36" s="1"/>
  <c r="H29" i="36" s="1"/>
  <c r="D28" i="36"/>
  <c r="E28" i="36" s="1"/>
  <c r="F28" i="36" s="1"/>
  <c r="H28" i="36" s="1"/>
  <c r="D27" i="36"/>
  <c r="D26" i="36"/>
  <c r="D25" i="36"/>
  <c r="D24" i="36"/>
  <c r="D23" i="36"/>
  <c r="D22" i="36"/>
  <c r="E22" i="36" s="1"/>
  <c r="F22" i="36" s="1"/>
  <c r="H22" i="36" s="1"/>
  <c r="D21" i="36"/>
  <c r="D20" i="36"/>
  <c r="D19" i="36"/>
  <c r="E19" i="36" s="1"/>
  <c r="F19" i="36" s="1"/>
  <c r="H19" i="36" s="1"/>
  <c r="D18" i="36"/>
  <c r="E18" i="36" s="1"/>
  <c r="F18" i="36" s="1"/>
  <c r="H18" i="36" s="1"/>
  <c r="D33" i="35"/>
  <c r="E33" i="35" s="1"/>
  <c r="F33" i="35" s="1"/>
  <c r="H33" i="35" s="1"/>
  <c r="D34" i="35"/>
  <c r="D32" i="35"/>
  <c r="E32" i="35" s="1"/>
  <c r="F32" i="35" s="1"/>
  <c r="H32" i="35" s="1"/>
  <c r="D31" i="35"/>
  <c r="E31" i="35" s="1"/>
  <c r="F31" i="35" s="1"/>
  <c r="H31" i="35" s="1"/>
  <c r="D20" i="35"/>
  <c r="D21" i="35"/>
  <c r="D22" i="35"/>
  <c r="E22" i="35" s="1"/>
  <c r="F22" i="35" s="1"/>
  <c r="H22" i="35" s="1"/>
  <c r="D23" i="35"/>
  <c r="D24" i="35"/>
  <c r="D25" i="35"/>
  <c r="D26" i="35"/>
  <c r="D27" i="35"/>
  <c r="D28" i="35"/>
  <c r="E28" i="35" s="1"/>
  <c r="F28" i="35" s="1"/>
  <c r="H28" i="35" s="1"/>
  <c r="D29" i="35"/>
  <c r="E29" i="35" s="1"/>
  <c r="F29" i="35" s="1"/>
  <c r="H29" i="35" s="1"/>
  <c r="D30" i="35"/>
  <c r="E30" i="35" s="1"/>
  <c r="F30" i="35" s="1"/>
  <c r="H30" i="35" s="1"/>
  <c r="D19" i="35"/>
  <c r="E19" i="35" s="1"/>
  <c r="F19" i="35" s="1"/>
  <c r="H19" i="35" s="1"/>
  <c r="D18" i="35"/>
  <c r="E18" i="35" s="1"/>
  <c r="F18" i="35" s="1"/>
  <c r="H18" i="35" s="1"/>
  <c r="D33" i="34"/>
  <c r="E33" i="34" s="1"/>
  <c r="F33" i="34" s="1"/>
  <c r="H33" i="34" s="1"/>
  <c r="D34" i="34"/>
  <c r="D32" i="34"/>
  <c r="E32" i="34" s="1"/>
  <c r="F32" i="34" s="1"/>
  <c r="H32" i="34" s="1"/>
  <c r="D31" i="34"/>
  <c r="E31" i="34" s="1"/>
  <c r="F31" i="34" s="1"/>
  <c r="H31" i="34" s="1"/>
  <c r="D20" i="34"/>
  <c r="D21" i="34"/>
  <c r="D22" i="34"/>
  <c r="E22" i="34" s="1"/>
  <c r="F22" i="34" s="1"/>
  <c r="H22" i="34" s="1"/>
  <c r="D23" i="34"/>
  <c r="D24" i="34"/>
  <c r="D25" i="34"/>
  <c r="D26" i="34"/>
  <c r="D27" i="34"/>
  <c r="D28" i="34"/>
  <c r="E28" i="34" s="1"/>
  <c r="F28" i="34" s="1"/>
  <c r="H28" i="34" s="1"/>
  <c r="D29" i="34"/>
  <c r="E29" i="34" s="1"/>
  <c r="F29" i="34" s="1"/>
  <c r="H29" i="34" s="1"/>
  <c r="D30" i="34"/>
  <c r="E30" i="34" s="1"/>
  <c r="F30" i="34" s="1"/>
  <c r="H30" i="34" s="1"/>
  <c r="D19" i="34"/>
  <c r="E19" i="34" s="1"/>
  <c r="F19" i="34" s="1"/>
  <c r="H19" i="34" s="1"/>
  <c r="D18" i="34"/>
  <c r="E18" i="34" s="1"/>
  <c r="F18" i="34" s="1"/>
  <c r="H18" i="34" s="1"/>
  <c r="D33" i="33"/>
  <c r="E33" i="33" s="1"/>
  <c r="F33" i="33" s="1"/>
  <c r="H33" i="33" s="1"/>
  <c r="D34" i="33"/>
  <c r="D32" i="33"/>
  <c r="E32" i="33" s="1"/>
  <c r="F32" i="33" s="1"/>
  <c r="H32" i="33" s="1"/>
  <c r="D31" i="33"/>
  <c r="E31" i="33" s="1"/>
  <c r="F31" i="33" s="1"/>
  <c r="H31" i="33" s="1"/>
  <c r="D20" i="33"/>
  <c r="D21" i="33"/>
  <c r="D22" i="33"/>
  <c r="E22" i="33" s="1"/>
  <c r="F22" i="33" s="1"/>
  <c r="H22" i="33" s="1"/>
  <c r="D23" i="33"/>
  <c r="D24" i="33"/>
  <c r="D25" i="33"/>
  <c r="D26" i="33"/>
  <c r="D27" i="33"/>
  <c r="D28" i="33"/>
  <c r="E28" i="33" s="1"/>
  <c r="F28" i="33" s="1"/>
  <c r="H28" i="33" s="1"/>
  <c r="D29" i="33"/>
  <c r="E29" i="33" s="1"/>
  <c r="F29" i="33" s="1"/>
  <c r="H29" i="33" s="1"/>
  <c r="D30" i="33"/>
  <c r="E30" i="33" s="1"/>
  <c r="F30" i="33" s="1"/>
  <c r="H30" i="33" s="1"/>
  <c r="D19" i="33"/>
  <c r="D18" i="33"/>
  <c r="E18" i="33" s="1"/>
  <c r="F18" i="33" s="1"/>
  <c r="H18" i="33" s="1"/>
  <c r="D33" i="32"/>
  <c r="E33" i="32" s="1"/>
  <c r="F33" i="32" s="1"/>
  <c r="H33" i="32" s="1"/>
  <c r="D34" i="32"/>
  <c r="D32" i="32"/>
  <c r="E32" i="32" s="1"/>
  <c r="F32" i="32" s="1"/>
  <c r="H32" i="32" s="1"/>
  <c r="D31" i="32"/>
  <c r="D20" i="32"/>
  <c r="D21" i="32"/>
  <c r="D22" i="32"/>
  <c r="E22" i="32" s="1"/>
  <c r="F22" i="32" s="1"/>
  <c r="H22" i="32" s="1"/>
  <c r="D23" i="32"/>
  <c r="D24" i="32"/>
  <c r="D25" i="32"/>
  <c r="D26" i="32"/>
  <c r="D27" i="32"/>
  <c r="D28" i="32"/>
  <c r="E28" i="32" s="1"/>
  <c r="F28" i="32" s="1"/>
  <c r="H28" i="32" s="1"/>
  <c r="D29" i="32"/>
  <c r="E29" i="32" s="1"/>
  <c r="F29" i="32" s="1"/>
  <c r="H29" i="32" s="1"/>
  <c r="D30" i="32"/>
  <c r="E30" i="32" s="1"/>
  <c r="F30" i="32" s="1"/>
  <c r="H30" i="32" s="1"/>
  <c r="D19" i="32"/>
  <c r="E19" i="32" s="1"/>
  <c r="F19" i="32" s="1"/>
  <c r="H19" i="32" s="1"/>
  <c r="D18" i="32"/>
  <c r="E18" i="32" s="1"/>
  <c r="F18" i="32" s="1"/>
  <c r="H18" i="32" s="1"/>
  <c r="D33" i="31"/>
  <c r="E33" i="31" s="1"/>
  <c r="F33" i="31" s="1"/>
  <c r="H33" i="31" s="1"/>
  <c r="D32" i="31"/>
  <c r="E32" i="31" s="1"/>
  <c r="F32" i="31" s="1"/>
  <c r="H32" i="31" s="1"/>
  <c r="D31" i="31"/>
  <c r="E31" i="31" s="1"/>
  <c r="F31" i="31" s="1"/>
  <c r="H31" i="31" s="1"/>
  <c r="D20" i="31"/>
  <c r="D21" i="31"/>
  <c r="D22" i="31"/>
  <c r="E22" i="31" s="1"/>
  <c r="F22" i="31" s="1"/>
  <c r="H22" i="31" s="1"/>
  <c r="D23" i="31"/>
  <c r="D24" i="31"/>
  <c r="D25" i="31"/>
  <c r="D26" i="31"/>
  <c r="D27" i="31"/>
  <c r="D28" i="31"/>
  <c r="E28" i="31" s="1"/>
  <c r="F28" i="31" s="1"/>
  <c r="H28" i="31" s="1"/>
  <c r="D29" i="31"/>
  <c r="E29" i="31" s="1"/>
  <c r="F29" i="31" s="1"/>
  <c r="H29" i="31" s="1"/>
  <c r="D30" i="31"/>
  <c r="E30" i="31" s="1"/>
  <c r="F30" i="31" s="1"/>
  <c r="H30" i="31" s="1"/>
  <c r="D19" i="31"/>
  <c r="E19" i="31" s="1"/>
  <c r="F19" i="31" s="1"/>
  <c r="H19" i="31" s="1"/>
  <c r="D18" i="31"/>
  <c r="E18" i="31" s="1"/>
  <c r="F18" i="31" s="1"/>
  <c r="H18" i="31" s="1"/>
  <c r="D33" i="30"/>
  <c r="E33" i="30" s="1"/>
  <c r="F33" i="30" s="1"/>
  <c r="H33" i="30" s="1"/>
  <c r="D32" i="30"/>
  <c r="E32" i="30" s="1"/>
  <c r="F32" i="30" s="1"/>
  <c r="H32" i="30" s="1"/>
  <c r="D31" i="30"/>
  <c r="E31" i="30" s="1"/>
  <c r="F31" i="30" s="1"/>
  <c r="H31" i="30" s="1"/>
  <c r="D20" i="30"/>
  <c r="D21" i="30"/>
  <c r="D22" i="30"/>
  <c r="E22" i="30" s="1"/>
  <c r="F22" i="30" s="1"/>
  <c r="H22" i="30" s="1"/>
  <c r="D23" i="30"/>
  <c r="D24" i="30"/>
  <c r="D25" i="30"/>
  <c r="D26" i="30"/>
  <c r="D27" i="30"/>
  <c r="D28" i="30"/>
  <c r="E28" i="30" s="1"/>
  <c r="F28" i="30" s="1"/>
  <c r="H28" i="30" s="1"/>
  <c r="D29" i="30"/>
  <c r="E29" i="30" s="1"/>
  <c r="F29" i="30" s="1"/>
  <c r="H29" i="30" s="1"/>
  <c r="D30" i="30"/>
  <c r="E30" i="30" s="1"/>
  <c r="F30" i="30" s="1"/>
  <c r="H30" i="30" s="1"/>
  <c r="D19" i="30"/>
  <c r="E19" i="30" s="1"/>
  <c r="F19" i="30" s="1"/>
  <c r="H19" i="30" s="1"/>
  <c r="D18" i="30"/>
  <c r="E18" i="30" s="1"/>
  <c r="F18" i="30" s="1"/>
  <c r="H18" i="30" s="1"/>
  <c r="D33" i="29"/>
  <c r="E33" i="29" s="1"/>
  <c r="F33" i="29" s="1"/>
  <c r="H33" i="29" s="1"/>
  <c r="D34" i="29"/>
  <c r="D32" i="29"/>
  <c r="E32" i="29" s="1"/>
  <c r="F32" i="29" s="1"/>
  <c r="H32" i="29" s="1"/>
  <c r="D31" i="29"/>
  <c r="E31" i="29" s="1"/>
  <c r="F31" i="29" s="1"/>
  <c r="H31" i="29" s="1"/>
  <c r="D20" i="29"/>
  <c r="D21" i="29"/>
  <c r="D22" i="29"/>
  <c r="E22" i="29" s="1"/>
  <c r="F22" i="29" s="1"/>
  <c r="H22" i="29" s="1"/>
  <c r="D23" i="29"/>
  <c r="D24" i="29"/>
  <c r="D25" i="29"/>
  <c r="D26" i="29"/>
  <c r="D27" i="29"/>
  <c r="D28" i="29"/>
  <c r="E28" i="29" s="1"/>
  <c r="F28" i="29" s="1"/>
  <c r="H28" i="29" s="1"/>
  <c r="D29" i="29"/>
  <c r="E29" i="29" s="1"/>
  <c r="F29" i="29" s="1"/>
  <c r="H29" i="29" s="1"/>
  <c r="D30" i="29"/>
  <c r="E30" i="29" s="1"/>
  <c r="F30" i="29" s="1"/>
  <c r="H30" i="29" s="1"/>
  <c r="D19" i="29"/>
  <c r="E19" i="29" s="1"/>
  <c r="F19" i="29" s="1"/>
  <c r="H19" i="29" s="1"/>
  <c r="D18" i="29"/>
  <c r="E18" i="29" s="1"/>
  <c r="F18" i="29" s="1"/>
  <c r="H18" i="29" s="1"/>
  <c r="D33" i="28"/>
  <c r="E33" i="28" s="1"/>
  <c r="F33" i="28" s="1"/>
  <c r="H33" i="28" s="1"/>
  <c r="D34" i="28"/>
  <c r="D32" i="28"/>
  <c r="E32" i="28" s="1"/>
  <c r="F32" i="28" s="1"/>
  <c r="H32" i="28" s="1"/>
  <c r="D31" i="28"/>
  <c r="E31" i="28" s="1"/>
  <c r="F31" i="28" s="1"/>
  <c r="H31" i="28" s="1"/>
  <c r="D20" i="28"/>
  <c r="D21" i="28"/>
  <c r="D22" i="28"/>
  <c r="E22" i="28" s="1"/>
  <c r="F22" i="28" s="1"/>
  <c r="H22" i="28" s="1"/>
  <c r="D23" i="28"/>
  <c r="D24" i="28"/>
  <c r="D25" i="28"/>
  <c r="D26" i="28"/>
  <c r="D27" i="28"/>
  <c r="D28" i="28"/>
  <c r="E28" i="28" s="1"/>
  <c r="F28" i="28" s="1"/>
  <c r="H28" i="28" s="1"/>
  <c r="D29" i="28"/>
  <c r="E29" i="28" s="1"/>
  <c r="F29" i="28" s="1"/>
  <c r="H29" i="28" s="1"/>
  <c r="D30" i="28"/>
  <c r="E30" i="28" s="1"/>
  <c r="F30" i="28" s="1"/>
  <c r="H30" i="28" s="1"/>
  <c r="D19" i="28"/>
  <c r="E19" i="28" s="1"/>
  <c r="F19" i="28" s="1"/>
  <c r="H19" i="28" s="1"/>
  <c r="D18" i="28"/>
  <c r="E18" i="28" s="1"/>
  <c r="F18" i="28" s="1"/>
  <c r="H18" i="28" s="1"/>
  <c r="D33" i="27"/>
  <c r="E33" i="27" s="1"/>
  <c r="F33" i="27" s="1"/>
  <c r="H33" i="27" s="1"/>
  <c r="D34" i="27"/>
  <c r="D32" i="27"/>
  <c r="E32" i="27" s="1"/>
  <c r="F32" i="27" s="1"/>
  <c r="H32" i="27" s="1"/>
  <c r="D31" i="27"/>
  <c r="E31" i="27" s="1"/>
  <c r="F31" i="27" s="1"/>
  <c r="H31" i="27" s="1"/>
  <c r="D20" i="27"/>
  <c r="D21" i="27"/>
  <c r="D22" i="27"/>
  <c r="E22" i="27" s="1"/>
  <c r="F22" i="27" s="1"/>
  <c r="H22" i="27" s="1"/>
  <c r="D23" i="27"/>
  <c r="D24" i="27"/>
  <c r="D25" i="27"/>
  <c r="D26" i="27"/>
  <c r="D27" i="27"/>
  <c r="D28" i="27"/>
  <c r="E28" i="27" s="1"/>
  <c r="F28" i="27" s="1"/>
  <c r="H28" i="27" s="1"/>
  <c r="D29" i="27"/>
  <c r="E29" i="27" s="1"/>
  <c r="F29" i="27" s="1"/>
  <c r="H29" i="27" s="1"/>
  <c r="D30" i="27"/>
  <c r="E30" i="27" s="1"/>
  <c r="F30" i="27" s="1"/>
  <c r="H30" i="27" s="1"/>
  <c r="D19" i="27"/>
  <c r="E19" i="27" s="1"/>
  <c r="F19" i="27" s="1"/>
  <c r="H19" i="27" s="1"/>
  <c r="D18" i="27"/>
  <c r="E18" i="27" s="1"/>
  <c r="F18" i="27" s="1"/>
  <c r="H18" i="27" s="1"/>
  <c r="D31" i="26"/>
  <c r="E31" i="26" s="1"/>
  <c r="F31" i="26" s="1"/>
  <c r="H31" i="26" s="1"/>
  <c r="D33" i="26"/>
  <c r="E33" i="26" s="1"/>
  <c r="F33" i="26" s="1"/>
  <c r="H33" i="26" s="1"/>
  <c r="D34" i="26"/>
  <c r="D32" i="26"/>
  <c r="E32" i="26" s="1"/>
  <c r="F32" i="26" s="1"/>
  <c r="H32" i="26" s="1"/>
  <c r="D20" i="26"/>
  <c r="D21" i="26"/>
  <c r="D22" i="26"/>
  <c r="E22" i="26" s="1"/>
  <c r="F22" i="26" s="1"/>
  <c r="H22" i="26" s="1"/>
  <c r="D23" i="26"/>
  <c r="D24" i="26"/>
  <c r="D25" i="26"/>
  <c r="D26" i="26"/>
  <c r="D27" i="26"/>
  <c r="D28" i="26"/>
  <c r="E28" i="26" s="1"/>
  <c r="F28" i="26" s="1"/>
  <c r="H28" i="26" s="1"/>
  <c r="D29" i="26"/>
  <c r="E29" i="26" s="1"/>
  <c r="F29" i="26" s="1"/>
  <c r="H29" i="26" s="1"/>
  <c r="D30" i="26"/>
  <c r="E30" i="26" s="1"/>
  <c r="F30" i="26" s="1"/>
  <c r="H30" i="26" s="1"/>
  <c r="D19" i="26"/>
  <c r="D18" i="25"/>
  <c r="E18" i="25" s="1"/>
  <c r="F18" i="25" s="1"/>
  <c r="H18" i="25" s="1"/>
  <c r="D18" i="26"/>
  <c r="E18" i="26" s="1"/>
  <c r="F18" i="26" s="1"/>
  <c r="H18" i="26" s="1"/>
  <c r="D33" i="25"/>
  <c r="E33" i="25" s="1"/>
  <c r="F33" i="25" s="1"/>
  <c r="H33" i="25" s="1"/>
  <c r="D34" i="25"/>
  <c r="D32" i="25"/>
  <c r="E32" i="25" s="1"/>
  <c r="F32" i="25" s="1"/>
  <c r="H32" i="25" s="1"/>
  <c r="D31" i="25"/>
  <c r="E31" i="25" s="1"/>
  <c r="F31" i="25" s="1"/>
  <c r="H31" i="25" s="1"/>
  <c r="D20" i="25"/>
  <c r="D21" i="25"/>
  <c r="D22" i="25"/>
  <c r="E22" i="25" s="1"/>
  <c r="F22" i="25" s="1"/>
  <c r="H22" i="25" s="1"/>
  <c r="D23" i="25"/>
  <c r="D24" i="25"/>
  <c r="D25" i="25"/>
  <c r="D26" i="25"/>
  <c r="D27" i="25"/>
  <c r="D28" i="25"/>
  <c r="E28" i="25" s="1"/>
  <c r="F28" i="25" s="1"/>
  <c r="H28" i="25" s="1"/>
  <c r="D29" i="25"/>
  <c r="E29" i="25" s="1"/>
  <c r="F29" i="25" s="1"/>
  <c r="H29" i="25" s="1"/>
  <c r="D30" i="25"/>
  <c r="E30" i="25" s="1"/>
  <c r="F30" i="25" s="1"/>
  <c r="H30" i="25" s="1"/>
  <c r="D19" i="25"/>
  <c r="E19" i="25" s="1"/>
  <c r="F19" i="25" s="1"/>
  <c r="H19" i="25" s="1"/>
  <c r="D33" i="24"/>
  <c r="E33" i="24" s="1"/>
  <c r="F33" i="24" s="1"/>
  <c r="H33" i="24" s="1"/>
  <c r="D34" i="24"/>
  <c r="D32" i="24"/>
  <c r="E32" i="24" s="1"/>
  <c r="F32" i="24" s="1"/>
  <c r="H32" i="24" s="1"/>
  <c r="D31" i="24"/>
  <c r="E31" i="24" s="1"/>
  <c r="F31" i="24" s="1"/>
  <c r="H31" i="24" s="1"/>
  <c r="D28" i="24"/>
  <c r="E28" i="24" s="1"/>
  <c r="F28" i="24" s="1"/>
  <c r="H28" i="24" s="1"/>
  <c r="D29" i="24"/>
  <c r="E29" i="24" s="1"/>
  <c r="F29" i="24" s="1"/>
  <c r="H29" i="24" s="1"/>
  <c r="D30" i="24"/>
  <c r="E30" i="24" s="1"/>
  <c r="F30" i="24" s="1"/>
  <c r="H30" i="24" s="1"/>
  <c r="D22" i="24"/>
  <c r="E22" i="24" s="1"/>
  <c r="F22" i="24" s="1"/>
  <c r="H22" i="24" s="1"/>
  <c r="D23" i="24"/>
  <c r="D24" i="24"/>
  <c r="D25" i="24"/>
  <c r="D26" i="24"/>
  <c r="D27" i="24"/>
  <c r="D21" i="24"/>
  <c r="D20" i="24"/>
  <c r="D19" i="24"/>
  <c r="E19" i="24" s="1"/>
  <c r="F19" i="24" s="1"/>
  <c r="H19" i="24" s="1"/>
  <c r="D18" i="24"/>
  <c r="F33" i="4"/>
  <c r="K39" i="1" s="1"/>
  <c r="L39" i="1" s="1"/>
  <c r="M39" i="1" s="1"/>
  <c r="N39" i="1" s="1"/>
  <c r="AA34" i="7" s="1"/>
  <c r="AA36" i="7" s="1"/>
  <c r="D31" i="8" s="1"/>
  <c r="E31" i="8" s="1"/>
  <c r="P39" i="1" s="1"/>
  <c r="Q39" i="1" s="1"/>
  <c r="F32" i="4"/>
  <c r="K38" i="1" s="1"/>
  <c r="L38" i="1" s="1"/>
  <c r="M38" i="1" s="1"/>
  <c r="N38" i="1" s="1"/>
  <c r="Z34" i="7" s="1"/>
  <c r="Z36" i="7" s="1"/>
  <c r="D30" i="8" s="1"/>
  <c r="E30" i="8" s="1"/>
  <c r="F45" i="35" s="1"/>
  <c r="F31" i="4"/>
  <c r="K37" i="1" s="1"/>
  <c r="L37" i="1" s="1"/>
  <c r="M37" i="1" s="1"/>
  <c r="N37" i="1" s="1"/>
  <c r="Y34" i="7" s="1"/>
  <c r="Y36" i="7" s="1"/>
  <c r="D29" i="8" s="1"/>
  <c r="E29" i="8" s="1"/>
  <c r="D34" i="11"/>
  <c r="D33" i="11"/>
  <c r="E33" i="11" s="1"/>
  <c r="F33" i="11" s="1"/>
  <c r="H33" i="11" s="1"/>
  <c r="D32" i="11"/>
  <c r="E32" i="11" s="1"/>
  <c r="F32" i="11" s="1"/>
  <c r="H32" i="11" s="1"/>
  <c r="D31" i="11"/>
  <c r="E31" i="11" s="1"/>
  <c r="F31" i="11" s="1"/>
  <c r="H31" i="11" s="1"/>
  <c r="D30" i="11"/>
  <c r="E30" i="11" s="1"/>
  <c r="F30" i="11" s="1"/>
  <c r="H30" i="11" s="1"/>
  <c r="D29" i="11"/>
  <c r="E29" i="11" s="1"/>
  <c r="F29" i="11" s="1"/>
  <c r="H29" i="11" s="1"/>
  <c r="D28" i="11"/>
  <c r="E28" i="11" s="1"/>
  <c r="F28" i="11" s="1"/>
  <c r="H28" i="11" s="1"/>
  <c r="D27" i="11"/>
  <c r="D26" i="11"/>
  <c r="D25" i="11"/>
  <c r="D24" i="11"/>
  <c r="D23" i="11"/>
  <c r="D22" i="11"/>
  <c r="E22" i="11" s="1"/>
  <c r="F22" i="11" s="1"/>
  <c r="H22" i="11" s="1"/>
  <c r="D21" i="11"/>
  <c r="D20" i="11"/>
  <c r="D19" i="11"/>
  <c r="E19" i="11" s="1"/>
  <c r="F19" i="11" s="1"/>
  <c r="H19" i="11" s="1"/>
  <c r="D18" i="11"/>
  <c r="D34" i="10"/>
  <c r="D33" i="10"/>
  <c r="E33" i="10" s="1"/>
  <c r="F33" i="10" s="1"/>
  <c r="H33" i="10" s="1"/>
  <c r="D32" i="10"/>
  <c r="E32" i="10" s="1"/>
  <c r="F32" i="10" s="1"/>
  <c r="H32" i="10" s="1"/>
  <c r="D31" i="10"/>
  <c r="E31" i="10" s="1"/>
  <c r="F31" i="10" s="1"/>
  <c r="H31" i="10" s="1"/>
  <c r="D30" i="10"/>
  <c r="E30" i="10" s="1"/>
  <c r="F30" i="10" s="1"/>
  <c r="H30" i="10" s="1"/>
  <c r="D29" i="10"/>
  <c r="E29" i="10" s="1"/>
  <c r="F29" i="10" s="1"/>
  <c r="H29" i="10" s="1"/>
  <c r="D28" i="10"/>
  <c r="E28" i="10" s="1"/>
  <c r="F28" i="10" s="1"/>
  <c r="H28" i="10" s="1"/>
  <c r="D27" i="10"/>
  <c r="D26" i="10"/>
  <c r="D25" i="10"/>
  <c r="D24" i="10"/>
  <c r="D23" i="10"/>
  <c r="D22" i="10"/>
  <c r="E22" i="10" s="1"/>
  <c r="F22" i="10" s="1"/>
  <c r="H22" i="10" s="1"/>
  <c r="D21" i="10"/>
  <c r="D20" i="10"/>
  <c r="D19" i="10"/>
  <c r="E19" i="10" s="1"/>
  <c r="F19" i="10" s="1"/>
  <c r="H19" i="10" s="1"/>
  <c r="D18" i="10"/>
  <c r="K32" i="7"/>
  <c r="L32" i="7"/>
  <c r="P32" i="7"/>
  <c r="O32" i="7"/>
  <c r="AA32" i="7"/>
  <c r="Z32" i="7"/>
  <c r="Y32" i="7"/>
  <c r="X32" i="7"/>
  <c r="W32" i="7"/>
  <c r="V32" i="7"/>
  <c r="U32" i="7"/>
  <c r="T32" i="7"/>
  <c r="S32" i="7"/>
  <c r="R32" i="7"/>
  <c r="Q32" i="7"/>
  <c r="N32" i="7"/>
  <c r="M32" i="7"/>
  <c r="J32" i="7"/>
  <c r="I32" i="7"/>
  <c r="H32" i="7"/>
  <c r="D6" i="4"/>
  <c r="J18" i="1"/>
  <c r="J22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1" i="1"/>
  <c r="J20" i="1"/>
  <c r="J19" i="1"/>
  <c r="J17" i="1"/>
  <c r="J16" i="1"/>
  <c r="M23" i="4"/>
  <c r="K23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10" i="4"/>
  <c r="F12" i="4"/>
  <c r="F10" i="4"/>
  <c r="K16" i="1" s="1"/>
  <c r="L16" i="1" s="1"/>
  <c r="M16" i="1" s="1"/>
  <c r="N16" i="1" s="1"/>
  <c r="F30" i="4"/>
  <c r="K36" i="1" s="1"/>
  <c r="L36" i="1" s="1"/>
  <c r="M36" i="1" s="1"/>
  <c r="N36" i="1" s="1"/>
  <c r="X34" i="7" s="1"/>
  <c r="X36" i="7" s="1"/>
  <c r="D28" i="8" s="1"/>
  <c r="O36" i="1" s="1"/>
  <c r="F28" i="4"/>
  <c r="K34" i="1" s="1"/>
  <c r="L34" i="1" s="1"/>
  <c r="M34" i="1" s="1"/>
  <c r="N34" i="1" s="1"/>
  <c r="V34" i="7" s="1"/>
  <c r="V36" i="7" s="1"/>
  <c r="D26" i="8" s="1"/>
  <c r="F26" i="4"/>
  <c r="K32" i="1" s="1"/>
  <c r="L32" i="1" s="1"/>
  <c r="M32" i="1" s="1"/>
  <c r="N32" i="1" s="1"/>
  <c r="T34" i="7" s="1"/>
  <c r="T36" i="7" s="1"/>
  <c r="D24" i="8" s="1"/>
  <c r="F24" i="4"/>
  <c r="K30" i="1" s="1"/>
  <c r="L30" i="1" s="1"/>
  <c r="M30" i="1" s="1"/>
  <c r="N30" i="1" s="1"/>
  <c r="R34" i="7" s="1"/>
  <c r="R36" i="7" s="1"/>
  <c r="D22" i="8" s="1"/>
  <c r="F22" i="4"/>
  <c r="K28" i="1" s="1"/>
  <c r="L28" i="1" s="1"/>
  <c r="M28" i="1" s="1"/>
  <c r="N28" i="1" s="1"/>
  <c r="P34" i="7" s="1"/>
  <c r="P36" i="7" s="1"/>
  <c r="D20" i="8" s="1"/>
  <c r="F20" i="4"/>
  <c r="K26" i="1" s="1"/>
  <c r="L26" i="1" s="1"/>
  <c r="M26" i="1" s="1"/>
  <c r="N26" i="1" s="1"/>
  <c r="N34" i="7" s="1"/>
  <c r="N36" i="7" s="1"/>
  <c r="D18" i="8" s="1"/>
  <c r="F18" i="4"/>
  <c r="K24" i="1" s="1"/>
  <c r="L24" i="1" s="1"/>
  <c r="M24" i="1" s="1"/>
  <c r="N24" i="1" s="1"/>
  <c r="L34" i="7" s="1"/>
  <c r="L36" i="7" s="1"/>
  <c r="D16" i="8" s="1"/>
  <c r="F11" i="4"/>
  <c r="J21" i="39" s="1"/>
  <c r="K21" i="39" s="1"/>
  <c r="L21" i="39" s="1"/>
  <c r="M21" i="39" s="1"/>
  <c r="F29" i="4"/>
  <c r="K35" i="1" s="1"/>
  <c r="L35" i="1" s="1"/>
  <c r="M35" i="1" s="1"/>
  <c r="N35" i="1" s="1"/>
  <c r="W34" i="7" s="1"/>
  <c r="W36" i="7" s="1"/>
  <c r="D27" i="8" s="1"/>
  <c r="E27" i="8" s="1"/>
  <c r="F45" i="32" s="1"/>
  <c r="F27" i="4"/>
  <c r="K33" i="1" s="1"/>
  <c r="L33" i="1" s="1"/>
  <c r="M33" i="1" s="1"/>
  <c r="N33" i="1" s="1"/>
  <c r="U34" i="7" s="1"/>
  <c r="U36" i="7" s="1"/>
  <c r="D25" i="8" s="1"/>
  <c r="F25" i="4"/>
  <c r="K31" i="1" s="1"/>
  <c r="L31" i="1" s="1"/>
  <c r="M31" i="1" s="1"/>
  <c r="N31" i="1" s="1"/>
  <c r="S34" i="7" s="1"/>
  <c r="S36" i="7" s="1"/>
  <c r="D23" i="8" s="1"/>
  <c r="F23" i="4"/>
  <c r="K29" i="1" s="1"/>
  <c r="L29" i="1" s="1"/>
  <c r="M29" i="1" s="1"/>
  <c r="N29" i="1" s="1"/>
  <c r="Q34" i="7" s="1"/>
  <c r="Q36" i="7" s="1"/>
  <c r="D21" i="8" s="1"/>
  <c r="E21" i="8" s="1"/>
  <c r="F21" i="4"/>
  <c r="K27" i="1" s="1"/>
  <c r="L27" i="1" s="1"/>
  <c r="M27" i="1" s="1"/>
  <c r="N27" i="1" s="1"/>
  <c r="O34" i="7" s="1"/>
  <c r="O36" i="7" s="1"/>
  <c r="D19" i="8" s="1"/>
  <c r="F19" i="4"/>
  <c r="K25" i="1" s="1"/>
  <c r="L25" i="1" s="1"/>
  <c r="M25" i="1" s="1"/>
  <c r="N25" i="1" s="1"/>
  <c r="M34" i="7" s="1"/>
  <c r="M36" i="7" s="1"/>
  <c r="D17" i="8" s="1"/>
  <c r="E17" i="8" s="1"/>
  <c r="F17" i="4"/>
  <c r="K23" i="1" s="1"/>
  <c r="L23" i="1" s="1"/>
  <c r="M23" i="1" s="1"/>
  <c r="N23" i="1" s="1"/>
  <c r="K34" i="7" s="1"/>
  <c r="K36" i="7" s="1"/>
  <c r="D15" i="8" s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E15" i="30" l="1"/>
  <c r="E15" i="34"/>
  <c r="F15" i="33"/>
  <c r="E14" i="10"/>
  <c r="K17" i="1"/>
  <c r="L17" i="1" s="1"/>
  <c r="M17" i="1" s="1"/>
  <c r="N17" i="1" s="1"/>
  <c r="E34" i="7" s="1"/>
  <c r="E36" i="7" s="1"/>
  <c r="D9" i="8" s="1"/>
  <c r="N21" i="39" s="1"/>
  <c r="F14" i="32"/>
  <c r="E15" i="10"/>
  <c r="C27" i="8"/>
  <c r="J20" i="39"/>
  <c r="K20" i="39" s="1"/>
  <c r="L20" i="39" s="1"/>
  <c r="M20" i="39" s="1"/>
  <c r="C18" i="8"/>
  <c r="C23" i="8"/>
  <c r="E15" i="26"/>
  <c r="F14" i="26"/>
  <c r="F49" i="28"/>
  <c r="F47" i="28" s="1"/>
  <c r="F49" i="31"/>
  <c r="F47" i="31" s="1"/>
  <c r="E14" i="34"/>
  <c r="D36" i="24"/>
  <c r="F15" i="24"/>
  <c r="E18" i="10"/>
  <c r="F18" i="10" s="1"/>
  <c r="H18" i="10" s="1"/>
  <c r="F49" i="10" s="1"/>
  <c r="F47" i="10" s="1"/>
  <c r="F14" i="25"/>
  <c r="E14" i="28"/>
  <c r="F15" i="29"/>
  <c r="C22" i="8"/>
  <c r="C29" i="8"/>
  <c r="E15" i="25"/>
  <c r="C20" i="8"/>
  <c r="O38" i="1"/>
  <c r="F49" i="29"/>
  <c r="F47" i="29" s="1"/>
  <c r="F14" i="27"/>
  <c r="E14" i="27"/>
  <c r="E25" i="8"/>
  <c r="F45" i="30" s="1"/>
  <c r="O33" i="1"/>
  <c r="F14" i="11"/>
  <c r="E14" i="11"/>
  <c r="C28" i="8"/>
  <c r="D10" i="33"/>
  <c r="D14" i="33" s="1"/>
  <c r="E19" i="26"/>
  <c r="F19" i="26" s="1"/>
  <c r="H19" i="26" s="1"/>
  <c r="F49" i="26" s="1"/>
  <c r="F47" i="26" s="1"/>
  <c r="D36" i="26"/>
  <c r="D10" i="35"/>
  <c r="D14" i="35" s="1"/>
  <c r="C30" i="8"/>
  <c r="E15" i="36"/>
  <c r="F15" i="36"/>
  <c r="F15" i="38"/>
  <c r="F49" i="38"/>
  <c r="F47" i="38" s="1"/>
  <c r="E18" i="24"/>
  <c r="F18" i="24" s="1"/>
  <c r="H18" i="24" s="1"/>
  <c r="F49" i="24" s="1"/>
  <c r="F47" i="24" s="1"/>
  <c r="D36" i="30"/>
  <c r="D36" i="25"/>
  <c r="C17" i="8"/>
  <c r="C19" i="8"/>
  <c r="C21" i="8"/>
  <c r="D10" i="31"/>
  <c r="D14" i="31" s="1"/>
  <c r="F49" i="35"/>
  <c r="F47" i="35" s="1"/>
  <c r="D36" i="29"/>
  <c r="E18" i="8"/>
  <c r="O26" i="1"/>
  <c r="E11" i="8"/>
  <c r="P19" i="1" s="1"/>
  <c r="Q19" i="1" s="1"/>
  <c r="O19" i="1"/>
  <c r="E12" i="8"/>
  <c r="P20" i="1" s="1"/>
  <c r="Q20" i="1" s="1"/>
  <c r="O20" i="1"/>
  <c r="E22" i="8"/>
  <c r="O30" i="1"/>
  <c r="P38" i="1"/>
  <c r="Q38" i="1" s="1"/>
  <c r="O39" i="1"/>
  <c r="F45" i="38"/>
  <c r="E20" i="8"/>
  <c r="O28" i="1"/>
  <c r="E26" i="8"/>
  <c r="O34" i="1"/>
  <c r="E16" i="8"/>
  <c r="O24" i="1"/>
  <c r="O21" i="1"/>
  <c r="E13" i="8"/>
  <c r="P21" i="1" s="1"/>
  <c r="Q21" i="1" s="1"/>
  <c r="E15" i="8"/>
  <c r="P23" i="1" s="1"/>
  <c r="Q23" i="1" s="1"/>
  <c r="O23" i="1"/>
  <c r="E14" i="8"/>
  <c r="P22" i="1" s="1"/>
  <c r="Q22" i="1" s="1"/>
  <c r="O22" i="1"/>
  <c r="O31" i="1"/>
  <c r="E23" i="8"/>
  <c r="J22" i="39"/>
  <c r="K22" i="39" s="1"/>
  <c r="L22" i="39" s="1"/>
  <c r="M22" i="39" s="1"/>
  <c r="K18" i="1"/>
  <c r="L18" i="1" s="1"/>
  <c r="M18" i="1" s="1"/>
  <c r="N18" i="1" s="1"/>
  <c r="F34" i="7" s="1"/>
  <c r="F36" i="7" s="1"/>
  <c r="D10" i="8" s="1"/>
  <c r="D36" i="31"/>
  <c r="P25" i="1"/>
  <c r="Q25" i="1" s="1"/>
  <c r="F45" i="10"/>
  <c r="F45" i="34"/>
  <c r="P37" i="1"/>
  <c r="Q37" i="1" s="1"/>
  <c r="P29" i="1"/>
  <c r="Q29" i="1" s="1"/>
  <c r="F45" i="26"/>
  <c r="O25" i="1"/>
  <c r="E24" i="8"/>
  <c r="O32" i="1"/>
  <c r="O29" i="1"/>
  <c r="E19" i="8"/>
  <c r="O27" i="1"/>
  <c r="E18" i="11"/>
  <c r="F18" i="11" s="1"/>
  <c r="H18" i="11" s="1"/>
  <c r="F49" i="11" s="1"/>
  <c r="F47" i="11" s="1"/>
  <c r="D36" i="11"/>
  <c r="D36" i="27"/>
  <c r="E19" i="33"/>
  <c r="F19" i="33" s="1"/>
  <c r="H19" i="33" s="1"/>
  <c r="F49" i="33" s="1"/>
  <c r="F47" i="33" s="1"/>
  <c r="D36" i="33"/>
  <c r="F14" i="24"/>
  <c r="E14" i="24"/>
  <c r="C24" i="8"/>
  <c r="D10" i="29"/>
  <c r="D14" i="29" s="1"/>
  <c r="E15" i="11"/>
  <c r="F15" i="11"/>
  <c r="F15" i="27"/>
  <c r="E15" i="27"/>
  <c r="E15" i="31"/>
  <c r="F15" i="31"/>
  <c r="E15" i="35"/>
  <c r="F15" i="35"/>
  <c r="P35" i="1"/>
  <c r="Q35" i="1" s="1"/>
  <c r="E28" i="8"/>
  <c r="O37" i="1"/>
  <c r="O35" i="1"/>
  <c r="F49" i="25"/>
  <c r="F47" i="25" s="1"/>
  <c r="E31" i="32"/>
  <c r="F31" i="32" s="1"/>
  <c r="H31" i="32" s="1"/>
  <c r="F49" i="32" s="1"/>
  <c r="F47" i="32" s="1"/>
  <c r="D36" i="32"/>
  <c r="F49" i="34"/>
  <c r="F47" i="34" s="1"/>
  <c r="F49" i="36"/>
  <c r="F47" i="36" s="1"/>
  <c r="E15" i="28"/>
  <c r="F15" i="28"/>
  <c r="F15" i="32"/>
  <c r="F49" i="27"/>
  <c r="D36" i="36"/>
  <c r="D10" i="30"/>
  <c r="D14" i="30" s="1"/>
  <c r="C25" i="8"/>
  <c r="D36" i="10"/>
  <c r="D36" i="28"/>
  <c r="F49" i="30"/>
  <c r="F47" i="30" s="1"/>
  <c r="D36" i="34"/>
  <c r="D36" i="35"/>
  <c r="C31" i="8"/>
  <c r="D10" i="38"/>
  <c r="D14" i="38" s="1"/>
  <c r="D10" i="36"/>
  <c r="D14" i="36" s="1"/>
  <c r="D36" i="38"/>
  <c r="M18" i="8" l="1"/>
  <c r="E9" i="8"/>
  <c r="P17" i="1" s="1"/>
  <c r="Q17" i="1" s="1"/>
  <c r="J18" i="8"/>
  <c r="O17" i="1"/>
  <c r="F51" i="38"/>
  <c r="F51" i="35"/>
  <c r="P33" i="1"/>
  <c r="Q33" i="1" s="1"/>
  <c r="E14" i="33"/>
  <c r="F14" i="33"/>
  <c r="F51" i="26"/>
  <c r="F51" i="10"/>
  <c r="E14" i="31"/>
  <c r="F14" i="31"/>
  <c r="F14" i="35"/>
  <c r="E14" i="35"/>
  <c r="P30" i="1"/>
  <c r="Q30" i="1" s="1"/>
  <c r="F45" i="27"/>
  <c r="F51" i="27" s="1"/>
  <c r="P26" i="1"/>
  <c r="Q26" i="1" s="1"/>
  <c r="F45" i="11"/>
  <c r="F51" i="11" s="1"/>
  <c r="E14" i="30"/>
  <c r="F14" i="30"/>
  <c r="E10" i="8"/>
  <c r="O18" i="1"/>
  <c r="N22" i="39"/>
  <c r="E14" i="29"/>
  <c r="F14" i="29"/>
  <c r="P27" i="1"/>
  <c r="Q27" i="1" s="1"/>
  <c r="F45" i="24"/>
  <c r="F51" i="24" s="1"/>
  <c r="P34" i="1"/>
  <c r="Q34" i="1" s="1"/>
  <c r="F45" i="31"/>
  <c r="F51" i="31" s="1"/>
  <c r="F14" i="36"/>
  <c r="E14" i="36"/>
  <c r="F51" i="32"/>
  <c r="F45" i="28"/>
  <c r="F51" i="28" s="1"/>
  <c r="P31" i="1"/>
  <c r="Q31" i="1" s="1"/>
  <c r="F45" i="29"/>
  <c r="F51" i="29" s="1"/>
  <c r="P32" i="1"/>
  <c r="Q32" i="1" s="1"/>
  <c r="F14" i="38"/>
  <c r="E14" i="38"/>
  <c r="F47" i="27"/>
  <c r="F45" i="33"/>
  <c r="F51" i="33" s="1"/>
  <c r="P36" i="1"/>
  <c r="Q36" i="1" s="1"/>
  <c r="F51" i="30"/>
  <c r="F51" i="34"/>
  <c r="P24" i="1"/>
  <c r="Q24" i="1" s="1"/>
  <c r="F45" i="36"/>
  <c r="F51" i="36" s="1"/>
  <c r="F45" i="25"/>
  <c r="F51" i="25" s="1"/>
  <c r="P28" i="1"/>
  <c r="Q28" i="1" s="1"/>
  <c r="O21" i="39" l="1"/>
  <c r="P21" i="39" s="1"/>
  <c r="O22" i="39"/>
  <c r="P22" i="39" s="1"/>
  <c r="P18" i="1"/>
  <c r="Q18" i="1" s="1"/>
</calcChain>
</file>

<file path=xl/sharedStrings.xml><?xml version="1.0" encoding="utf-8"?>
<sst xmlns="http://schemas.openxmlformats.org/spreadsheetml/2006/main" count="885" uniqueCount="140">
  <si>
    <t>Blank</t>
  </si>
  <si>
    <t>Tube #</t>
  </si>
  <si>
    <t>Casein</t>
  </si>
  <si>
    <t>DATE:</t>
  </si>
  <si>
    <t>ANALYST:</t>
  </si>
  <si>
    <t>Description</t>
  </si>
  <si>
    <t>Sample Weight (g)</t>
  </si>
  <si>
    <t>Sample Volume (ml)</t>
  </si>
  <si>
    <t>Dilution Factor</t>
  </si>
  <si>
    <t>Number</t>
  </si>
  <si>
    <t>Std 1</t>
  </si>
  <si>
    <t>Std 2</t>
  </si>
  <si>
    <t>Std 3</t>
  </si>
  <si>
    <t>Std 4</t>
  </si>
  <si>
    <t>Std 5</t>
  </si>
  <si>
    <t>Std 6</t>
  </si>
  <si>
    <t>Std 7</t>
  </si>
  <si>
    <t>Slope =</t>
  </si>
  <si>
    <t xml:space="preserve">    </t>
  </si>
  <si>
    <t>Glycine (mM)</t>
  </si>
  <si>
    <t>Glycine Equivalents (mM)</t>
  </si>
  <si>
    <t>Std 8</t>
  </si>
  <si>
    <t>Std 9</t>
  </si>
  <si>
    <t>TCA Dilution Correction GE (mM)</t>
  </si>
  <si>
    <t>TCA Dilution Factor</t>
  </si>
  <si>
    <t>Std 10</t>
  </si>
  <si>
    <t>Std 11</t>
  </si>
  <si>
    <t>Std 12</t>
  </si>
  <si>
    <t xml:space="preserve">GE (mM) Sample Dilution Correction </t>
  </si>
  <si>
    <t xml:space="preserve">GE (mM) Sample Weight Correction </t>
  </si>
  <si>
    <t>Correction of Ninhydrin Result for Content of Proline, Lysine, Histidine and Arginine</t>
  </si>
  <si>
    <t>Amino Acid Results are the Average of Two Measurements on a Fresh-Weight-Basis</t>
  </si>
  <si>
    <t>Amino Acid</t>
  </si>
  <si>
    <t>%</t>
  </si>
  <si>
    <t>L-Cysteine</t>
  </si>
  <si>
    <t>L-Methionine</t>
  </si>
  <si>
    <t>L-Tryptophan</t>
  </si>
  <si>
    <t>L-HydroxyProline</t>
  </si>
  <si>
    <t>L-Aspartic acid</t>
  </si>
  <si>
    <t>L-Threonine</t>
  </si>
  <si>
    <t>L-Serine</t>
  </si>
  <si>
    <t>L-Glutamic Acid</t>
  </si>
  <si>
    <t>L-Proline</t>
  </si>
  <si>
    <t>L-Glycine</t>
  </si>
  <si>
    <t>L-Alanine</t>
  </si>
  <si>
    <t>L-Valine</t>
  </si>
  <si>
    <t>L-Isoleucine</t>
  </si>
  <si>
    <t>L-Leucine</t>
  </si>
  <si>
    <t>L-Tyrosine</t>
  </si>
  <si>
    <t xml:space="preserve"> L-Phenylalanine</t>
  </si>
  <si>
    <t xml:space="preserve">L-Lysine </t>
  </si>
  <si>
    <t>L-Histidine</t>
  </si>
  <si>
    <t>L-Arginine</t>
  </si>
  <si>
    <t>Multiply by Proline &amp; divide by Lysine, Histidine and Arginine  =</t>
  </si>
  <si>
    <t>Proline Constant =</t>
  </si>
  <si>
    <t>Lysine Constant =</t>
  </si>
  <si>
    <t>Histidine Constant =</t>
  </si>
  <si>
    <t>Arginine Constant =</t>
  </si>
  <si>
    <t>Fit of Standards to Literature Values and Digestibility Score of Samples</t>
  </si>
  <si>
    <t>Matrix</t>
  </si>
  <si>
    <t>AA (as is) Corrected Ninhydrin Result</t>
  </si>
  <si>
    <t>Regression Fit Result</t>
  </si>
  <si>
    <t>Literature Value</t>
  </si>
  <si>
    <t>Sample ID</t>
  </si>
  <si>
    <t>Ratio</t>
  </si>
  <si>
    <t>Total Protein =</t>
  </si>
  <si>
    <r>
      <rPr>
        <i/>
        <sz val="14"/>
        <color indexed="8"/>
        <rFont val="Calibri"/>
        <family val="2"/>
      </rPr>
      <t>In Vitro</t>
    </r>
    <r>
      <rPr>
        <sz val="14"/>
        <color indexed="8"/>
        <rFont val="Calibri"/>
        <family val="2"/>
      </rPr>
      <t xml:space="preserve"> Digestibility = </t>
    </r>
  </si>
  <si>
    <t>First Limiting Amino Acid =</t>
  </si>
  <si>
    <t>Amino Acid Score =</t>
  </si>
  <si>
    <t>PDCAAS =</t>
  </si>
  <si>
    <t>Percent Protein by Dumas analysis in the Sample (Fresh Weight Basis) =</t>
  </si>
  <si>
    <t>In-Vitro Digestibility</t>
  </si>
  <si>
    <t>Reference Protein</t>
  </si>
  <si>
    <t>(g/100g sample)</t>
  </si>
  <si>
    <t>(g/100 g protein)</t>
  </si>
  <si>
    <t>(mg/g protein)</t>
  </si>
  <si>
    <t>L-Cysteine + L-Methionine*</t>
  </si>
  <si>
    <t>L-Tryptophan*</t>
  </si>
  <si>
    <t>L-Threonine*</t>
  </si>
  <si>
    <t>L-Valine*</t>
  </si>
  <si>
    <t>L-Isoleucine*</t>
  </si>
  <si>
    <t>L-Leucine*</t>
  </si>
  <si>
    <t>L-Tyrosine + L-Phenylalanine*</t>
  </si>
  <si>
    <t>L-Lysine*</t>
  </si>
  <si>
    <t>L-Histidine*</t>
  </si>
  <si>
    <t>*essential amino acid for nutrition</t>
  </si>
  <si>
    <r>
      <rPr>
        <vertAlign val="superscript"/>
        <sz val="11"/>
        <color indexed="8"/>
        <rFont val="Calibri"/>
        <family val="2"/>
      </rPr>
      <t xml:space="preserve">1 </t>
    </r>
    <r>
      <rPr>
        <sz val="11"/>
        <color theme="1"/>
        <rFont val="Calibri"/>
        <family val="2"/>
        <scheme val="minor"/>
      </rPr>
      <t>limiting amino acid for sample</t>
    </r>
  </si>
  <si>
    <t xml:space="preserve">Percent Sample Moisture (Forced Air Oven 70C @ 16 h)= </t>
  </si>
  <si>
    <r>
      <t>Note</t>
    </r>
    <r>
      <rPr>
        <sz val="12"/>
        <color indexed="8"/>
        <rFont val="Arial"/>
        <family val="2"/>
      </rPr>
      <t xml:space="preserve">: Concentrations of amino acids in the sample are calculated using the molecular weight of each individual amino acid minus the molecular weight of water per the recomendations of FAO/WHO expert committees.  The above results are recommended for research and product development use.  At this time, it is recommended  to use </t>
    </r>
    <r>
      <rPr>
        <i/>
        <sz val="12"/>
        <color indexed="8"/>
        <rFont val="Arial"/>
        <family val="2"/>
      </rPr>
      <t>in vivo</t>
    </r>
    <r>
      <rPr>
        <sz val="12"/>
        <color indexed="8"/>
        <rFont val="Arial"/>
        <family val="2"/>
      </rPr>
      <t xml:space="preserve"> PDCAAS (with rat digestion) for final product labeling unless animal testing is not allowed by the food manufacturer.</t>
    </r>
  </si>
  <si>
    <t>Q30</t>
  </si>
  <si>
    <t>Z62</t>
  </si>
  <si>
    <t>L6</t>
  </si>
  <si>
    <t>Q60</t>
  </si>
  <si>
    <t>Z97</t>
  </si>
  <si>
    <t>Q77</t>
  </si>
  <si>
    <t>Z32</t>
  </si>
  <si>
    <t>Sample A</t>
  </si>
  <si>
    <t>We use tubes marked with "permanent" numbers for identifying purposes, so this column may not be applicable for every lab setup</t>
  </si>
  <si>
    <t>Control A</t>
  </si>
  <si>
    <t>Control B</t>
  </si>
  <si>
    <t>Control C</t>
  </si>
  <si>
    <t>Control D</t>
  </si>
  <si>
    <t>Control E</t>
  </si>
  <si>
    <t>Control F</t>
  </si>
  <si>
    <t>Pea</t>
  </si>
  <si>
    <r>
      <t>Percent Sample Moisture (Forced Air Oven 70</t>
    </r>
    <r>
      <rPr>
        <vertAlign val="superscript"/>
        <sz val="14"/>
        <color indexed="8"/>
        <rFont val="Calibri"/>
        <family val="2"/>
      </rPr>
      <t>o</t>
    </r>
    <r>
      <rPr>
        <sz val="14"/>
        <color indexed="8"/>
        <rFont val="Calibri"/>
        <family val="2"/>
      </rPr>
      <t xml:space="preserve">C @ 16 h)= </t>
    </r>
  </si>
  <si>
    <r>
      <t>Welcome to Megazyme</t>
    </r>
    <r>
      <rPr>
        <sz val="12"/>
        <rFont val="Gill Sans MT"/>
        <family val="2"/>
      </rPr>
      <t xml:space="preserve"> </t>
    </r>
  </si>
  <si>
    <t/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</si>
  <si>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</si>
  <si>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</si>
  <si>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</si>
  <si>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</si>
  <si>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</si>
  <si>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</si>
  <si>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</si>
  <si>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</si>
  <si>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</si>
  <si>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>Intercept =</t>
  </si>
  <si>
    <r>
      <t>NH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Conc. (mM) =</t>
    </r>
  </si>
  <si>
    <t>Interc. =</t>
  </si>
  <si>
    <t>Standard</t>
  </si>
  <si>
    <t>"AA Comp Correction + Data Fit" tabs required to populate these columns</t>
  </si>
  <si>
    <r>
      <rPr>
        <b/>
        <i/>
        <sz val="20"/>
        <color indexed="8"/>
        <rFont val="Calibri"/>
        <family val="2"/>
      </rPr>
      <t>In-Vitro</t>
    </r>
    <r>
      <rPr>
        <b/>
        <sz val="20"/>
        <color indexed="8"/>
        <rFont val="Calibri"/>
        <family val="2"/>
      </rPr>
      <t xml:space="preserve"> PDCAAS Analysis</t>
    </r>
  </si>
  <si>
    <r>
      <t>R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>=</t>
    </r>
  </si>
  <si>
    <t xml:space="preserve">Sample ID </t>
  </si>
  <si>
    <t>Date</t>
  </si>
  <si>
    <t>Step 1: Fill out Spreadsheet Details</t>
  </si>
  <si>
    <t>Step 2: Fill out α-Amino Acids Assay Table</t>
  </si>
  <si>
    <t>"α-Amino Acids Assay" tab required to populate these columns</t>
  </si>
  <si>
    <t>Bread</t>
  </si>
  <si>
    <t>Sample B</t>
  </si>
  <si>
    <t>"AA Profile Analysis + Data Fit" tabs required to populate these columns</t>
  </si>
  <si>
    <t>Step 3: Fill out AA Profile Analysis Table</t>
  </si>
  <si>
    <t>Step 4: Data Fit</t>
  </si>
  <si>
    <t xml:space="preserve">Step 5: Fill out Report Sheet </t>
  </si>
  <si>
    <t>Average Abs 570nm</t>
  </si>
  <si>
    <r>
      <t xml:space="preserve">To further support you, our valued customer, we have provided the Megazyme </t>
    </r>
    <r>
      <rPr>
        <b/>
        <sz val="14"/>
        <color rgb="FF006747"/>
        <rFont val="Times New Roman"/>
        <family val="1"/>
      </rPr>
      <t>Mega-Calc</t>
    </r>
    <r>
      <rPr>
        <vertAlign val="superscript"/>
        <sz val="14"/>
        <rFont val="Gill Sans MT"/>
        <family val="2"/>
      </rPr>
      <t>TM</t>
    </r>
    <r>
      <rPr>
        <sz val="14"/>
        <rFont val="Gill Sans MT"/>
        <family val="2"/>
      </rPr>
      <t xml:space="preserve"> to assist you in calculating the Protein Digestibility Corrected Amino-Acid Score from raw data. </t>
    </r>
  </si>
  <si>
    <t>The MegaCalc and its embodied calculations are, to Neogen®’s knowledge, correct.  However, your data and inputs, the method of collection, and conditions of use are outside the 
control of Neogen; thus, the accuracy of your results may vary.  No warranty, express or implied, is provided regarding the use of this tool.  
© 2023, Neogen Corporation; © 2023, Megazyme. All rights reserved.</t>
  </si>
  <si>
    <t>Std 0</t>
  </si>
  <si>
    <t>K-PDCAAS 08/25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</si>
</sst>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"/>
    <numFmt numFmtId="167" formatCode="#,##0.0"/>
    <numFmt numFmtId="168" formatCode="[$-409]mmmm\ d\,\ yyyy;@"/>
  </numFmts>
  <fonts count="6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Geneva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vertAlign val="superscript"/>
      <sz val="11"/>
      <color indexed="8"/>
      <name val="Calibri"/>
      <family val="2"/>
    </font>
    <font>
      <i/>
      <sz val="12"/>
      <color indexed="8"/>
      <name val="Arial"/>
      <family val="2"/>
    </font>
    <font>
      <vertAlign val="superscript"/>
      <sz val="14"/>
      <color indexed="8"/>
      <name val="Calibri"/>
      <family val="2"/>
    </font>
    <font>
      <sz val="10"/>
      <name val="Gill Sans MT"/>
      <family val="2"/>
    </font>
    <font>
      <u/>
      <sz val="10"/>
      <color indexed="12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0"/>
      <name val="Gill Sans MT"/>
      <family val="2"/>
    </font>
    <font>
      <b/>
      <sz val="10"/>
      <color indexed="63"/>
      <name val="Gill Sans MT"/>
      <family val="2"/>
    </font>
    <font>
      <sz val="11"/>
      <name val="Gill Sans MT"/>
      <family val="2"/>
    </font>
    <font>
      <sz val="11"/>
      <name val="Arial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b/>
      <vertAlign val="subscript"/>
      <sz val="11"/>
      <color indexed="8"/>
      <name val="Calibri"/>
      <family val="2"/>
    </font>
    <font>
      <b/>
      <sz val="20"/>
      <color indexed="8"/>
      <name val="Calibri"/>
      <family val="2"/>
    </font>
    <font>
      <b/>
      <i/>
      <sz val="2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4"/>
      <name val="Gill Sans MT"/>
      <family val="2"/>
    </font>
    <font>
      <vertAlign val="superscript"/>
      <sz val="14"/>
      <name val="Gill Sans MT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b/>
      <sz val="11"/>
      <color rgb="FF27413E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20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6747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Gill Sans MT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6747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58" fillId="0" borderId="0" applyNumberFormat="0" applyFill="0" applyBorder="0" applyAlignment="0" applyProtection="0"/>
  </cellStyleXfs>
  <cellXfs count="475">
    <xf numFmtId="0" fontId="0" fillId="0" borderId="0" xfId="0"/>
    <xf numFmtId="0" fontId="14" fillId="2" borderId="0" xfId="2" applyFont="1" applyFill="1"/>
    <xf numFmtId="0" fontId="14" fillId="3" borderId="0" xfId="2" applyFont="1" applyFill="1"/>
    <xf numFmtId="0" fontId="15" fillId="2" borderId="0" xfId="1" applyFill="1" applyAlignment="1" applyProtection="1">
      <alignment horizontal="right" vertical="top" wrapText="1"/>
    </xf>
    <xf numFmtId="0" fontId="16" fillId="2" borderId="0" xfId="2" applyFont="1" applyFill="1"/>
    <xf numFmtId="0" fontId="18" fillId="2" borderId="0" xfId="2" quotePrefix="1" applyFont="1" applyFill="1" applyAlignment="1">
      <alignment horizontal="center" vertical="top" wrapText="1"/>
    </xf>
    <xf numFmtId="0" fontId="19" fillId="2" borderId="0" xfId="2" applyFont="1" applyFill="1" applyAlignment="1">
      <alignment horizontal="center" vertical="top" wrapText="1"/>
    </xf>
    <xf numFmtId="0" fontId="20" fillId="2" borderId="0" xfId="2" applyFont="1" applyFill="1"/>
    <xf numFmtId="0" fontId="16" fillId="2" borderId="0" xfId="2" applyFont="1" applyFill="1" applyAlignment="1">
      <alignment horizontal="left"/>
    </xf>
    <xf numFmtId="164" fontId="20" fillId="2" borderId="0" xfId="2" applyNumberFormat="1" applyFont="1" applyFill="1" applyAlignment="1">
      <alignment horizontal="right"/>
    </xf>
    <xf numFmtId="0" fontId="20" fillId="3" borderId="0" xfId="2" applyFont="1" applyFill="1"/>
    <xf numFmtId="0" fontId="14" fillId="2" borderId="0" xfId="2" applyFont="1" applyFill="1" applyAlignment="1">
      <alignment wrapText="1"/>
    </xf>
    <xf numFmtId="0" fontId="22" fillId="2" borderId="0" xfId="2" applyFont="1" applyFill="1"/>
    <xf numFmtId="0" fontId="20" fillId="2" borderId="0" xfId="2" applyFont="1" applyFill="1" applyAlignment="1">
      <alignment wrapText="1"/>
    </xf>
    <xf numFmtId="0" fontId="20" fillId="3" borderId="0" xfId="2" applyFont="1" applyFill="1" applyAlignment="1">
      <alignment wrapText="1"/>
    </xf>
    <xf numFmtId="0" fontId="14" fillId="3" borderId="0" xfId="2" applyFont="1" applyFill="1" applyAlignment="1">
      <alignment wrapText="1"/>
    </xf>
    <xf numFmtId="0" fontId="21" fillId="2" borderId="0" xfId="2" applyFont="1" applyFill="1" applyAlignment="1">
      <alignment wrapText="1"/>
    </xf>
    <xf numFmtId="0" fontId="23" fillId="3" borderId="0" xfId="1" applyFont="1" applyFill="1" applyAlignment="1" applyProtection="1"/>
    <xf numFmtId="0" fontId="20" fillId="2" borderId="0" xfId="1" applyFont="1" applyFill="1" applyAlignment="1" applyProtection="1">
      <alignment wrapText="1"/>
    </xf>
    <xf numFmtId="0" fontId="20" fillId="3" borderId="0" xfId="1" applyFont="1" applyFill="1" applyAlignment="1" applyProtection="1">
      <alignment wrapText="1"/>
    </xf>
    <xf numFmtId="0" fontId="22" fillId="0" borderId="0" xfId="2" applyFont="1"/>
    <xf numFmtId="0" fontId="14" fillId="0" borderId="0" xfId="2" applyFont="1"/>
    <xf numFmtId="0" fontId="33" fillId="4" borderId="1" xfId="0" applyFon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0" fontId="33" fillId="4" borderId="3" xfId="0" applyFont="1" applyFill="1" applyBorder="1" applyAlignment="1" applyProtection="1">
      <alignment horizontal="center"/>
      <protection locked="0"/>
    </xf>
    <xf numFmtId="164" fontId="0" fillId="4" borderId="4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0" fontId="33" fillId="4" borderId="6" xfId="0" applyFon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4" borderId="8" xfId="0" applyNumberFormat="1" applyFill="1" applyBorder="1" applyAlignment="1" applyProtection="1">
      <alignment horizontal="center"/>
      <protection locked="0"/>
    </xf>
    <xf numFmtId="0" fontId="33" fillId="4" borderId="9" xfId="0" applyFon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33" fillId="4" borderId="11" xfId="0" applyFont="1" applyFill="1" applyBorder="1" applyAlignment="1" applyProtection="1">
      <alignment horizontal="center"/>
      <protection locked="0"/>
    </xf>
    <xf numFmtId="164" fontId="0" fillId="4" borderId="12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4" fontId="0" fillId="3" borderId="10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167" fontId="0" fillId="3" borderId="5" xfId="0" applyNumberFormat="1" applyFill="1" applyBorder="1" applyAlignment="1">
      <alignment horizontal="center" vertical="center"/>
    </xf>
    <xf numFmtId="4" fontId="0" fillId="3" borderId="13" xfId="0" applyNumberFormat="1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167" fontId="0" fillId="3" borderId="5" xfId="0" applyNumberFormat="1" applyFill="1" applyBorder="1" applyAlignment="1">
      <alignment horizontal="center"/>
    </xf>
    <xf numFmtId="4" fontId="0" fillId="3" borderId="14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167" fontId="0" fillId="3" borderId="12" xfId="0" applyNumberFormat="1" applyFill="1" applyBorder="1" applyAlignment="1">
      <alignment horizontal="center"/>
    </xf>
    <xf numFmtId="4" fontId="0" fillId="3" borderId="15" xfId="0" applyNumberFormat="1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vertical="center" wrapText="1"/>
    </xf>
    <xf numFmtId="0" fontId="0" fillId="3" borderId="0" xfId="0" applyFill="1" applyAlignment="1">
      <alignment horizontal="center" wrapText="1"/>
    </xf>
    <xf numFmtId="0" fontId="31" fillId="3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31" fillId="3" borderId="18" xfId="0" applyFont="1" applyFill="1" applyBorder="1" applyAlignment="1">
      <alignment horizontal="center" vertical="center" wrapText="1"/>
    </xf>
    <xf numFmtId="4" fontId="0" fillId="3" borderId="19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31" fillId="3" borderId="22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/>
      <protection locked="0"/>
    </xf>
    <xf numFmtId="0" fontId="31" fillId="3" borderId="31" xfId="0" applyFont="1" applyFill="1" applyBorder="1" applyAlignment="1">
      <alignment horizontal="center" vertical="center" wrapText="1"/>
    </xf>
    <xf numFmtId="164" fontId="0" fillId="4" borderId="32" xfId="0" applyNumberFormat="1" applyFill="1" applyBorder="1" applyAlignment="1" applyProtection="1">
      <alignment horizontal="center"/>
      <protection locked="0"/>
    </xf>
    <xf numFmtId="3" fontId="0" fillId="4" borderId="20" xfId="0" applyNumberFormat="1" applyFill="1" applyBorder="1" applyAlignment="1" applyProtection="1">
      <alignment horizontal="center"/>
      <protection locked="0"/>
    </xf>
    <xf numFmtId="164" fontId="0" fillId="4" borderId="33" xfId="0" applyNumberFormat="1" applyFill="1" applyBorder="1" applyAlignment="1" applyProtection="1">
      <alignment horizontal="center"/>
      <protection locked="0"/>
    </xf>
    <xf numFmtId="3" fontId="0" fillId="4" borderId="13" xfId="0" applyNumberFormat="1" applyFill="1" applyBorder="1" applyAlignment="1" applyProtection="1">
      <alignment horizontal="center"/>
      <protection locked="0"/>
    </xf>
    <xf numFmtId="3" fontId="34" fillId="4" borderId="13" xfId="0" applyNumberFormat="1" applyFont="1" applyFill="1" applyBorder="1" applyAlignment="1" applyProtection="1">
      <alignment horizontal="center"/>
      <protection locked="0"/>
    </xf>
    <xf numFmtId="164" fontId="0" fillId="4" borderId="34" xfId="0" applyNumberFormat="1" applyFill="1" applyBorder="1" applyAlignment="1" applyProtection="1">
      <alignment horizontal="center"/>
      <protection locked="0"/>
    </xf>
    <xf numFmtId="164" fontId="0" fillId="4" borderId="35" xfId="0" applyNumberFormat="1" applyFill="1" applyBorder="1" applyAlignment="1" applyProtection="1">
      <alignment horizontal="center"/>
      <protection locked="0"/>
    </xf>
    <xf numFmtId="164" fontId="0" fillId="4" borderId="36" xfId="0" applyNumberFormat="1" applyFill="1" applyBorder="1" applyAlignment="1" applyProtection="1">
      <alignment horizontal="center"/>
      <protection locked="0"/>
    </xf>
    <xf numFmtId="3" fontId="0" fillId="4" borderId="15" xfId="0" applyNumberFormat="1" applyFill="1" applyBorder="1" applyAlignment="1" applyProtection="1">
      <alignment horizontal="center"/>
      <protection locked="0"/>
    </xf>
    <xf numFmtId="0" fontId="0" fillId="3" borderId="0" xfId="0" applyFill="1"/>
    <xf numFmtId="0" fontId="35" fillId="3" borderId="0" xfId="0" applyFont="1" applyFill="1" applyAlignment="1">
      <alignment horizontal="center" vertical="center" wrapText="1"/>
    </xf>
    <xf numFmtId="2" fontId="36" fillId="3" borderId="0" xfId="0" applyNumberFormat="1" applyFont="1" applyFill="1" applyAlignment="1">
      <alignment horizontal="center" vertical="center" wrapText="1"/>
    </xf>
    <xf numFmtId="0" fontId="36" fillId="3" borderId="64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/>
    </xf>
    <xf numFmtId="0" fontId="36" fillId="3" borderId="4" xfId="0" applyFont="1" applyFill="1" applyBorder="1" applyAlignment="1">
      <alignment horizontal="center" vertical="center" wrapText="1"/>
    </xf>
    <xf numFmtId="2" fontId="36" fillId="3" borderId="13" xfId="0" applyNumberFormat="1" applyFont="1" applyFill="1" applyBorder="1" applyAlignment="1">
      <alignment horizontal="center" vertical="center" wrapText="1"/>
    </xf>
    <xf numFmtId="0" fontId="36" fillId="3" borderId="65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0" fontId="36" fillId="3" borderId="36" xfId="0" applyFont="1" applyFill="1" applyBorder="1" applyAlignment="1">
      <alignment horizontal="center" vertical="center" wrapText="1"/>
    </xf>
    <xf numFmtId="164" fontId="0" fillId="3" borderId="25" xfId="0" applyNumberFormat="1" applyFill="1" applyBorder="1" applyProtection="1">
      <protection locked="0"/>
    </xf>
    <xf numFmtId="0" fontId="0" fillId="3" borderId="37" xfId="0" applyFill="1" applyBorder="1"/>
    <xf numFmtId="0" fontId="0" fillId="3" borderId="17" xfId="0" applyFill="1" applyBorder="1"/>
    <xf numFmtId="0" fontId="0" fillId="3" borderId="38" xfId="0" applyFill="1" applyBorder="1"/>
    <xf numFmtId="0" fontId="0" fillId="3" borderId="0" xfId="0" applyFill="1" applyAlignment="1">
      <alignment horizontal="right"/>
    </xf>
    <xf numFmtId="0" fontId="0" fillId="3" borderId="36" xfId="0" applyFill="1" applyBorder="1" applyAlignment="1">
      <alignment horizontal="center"/>
    </xf>
    <xf numFmtId="0" fontId="36" fillId="3" borderId="12" xfId="0" applyFont="1" applyFill="1" applyBorder="1" applyAlignment="1">
      <alignment horizontal="center" vertical="center" wrapText="1"/>
    </xf>
    <xf numFmtId="2" fontId="36" fillId="3" borderId="15" xfId="0" applyNumberFormat="1" applyFont="1" applyFill="1" applyBorder="1" applyAlignment="1">
      <alignment horizontal="center" vertical="center" wrapText="1"/>
    </xf>
    <xf numFmtId="0" fontId="0" fillId="3" borderId="21" xfId="0" applyFill="1" applyBorder="1"/>
    <xf numFmtId="0" fontId="0" fillId="3" borderId="39" xfId="0" applyFill="1" applyBorder="1"/>
    <xf numFmtId="0" fontId="0" fillId="3" borderId="39" xfId="0" applyFill="1" applyBorder="1" applyAlignment="1">
      <alignment horizontal="right"/>
    </xf>
    <xf numFmtId="0" fontId="0" fillId="3" borderId="40" xfId="0" applyFill="1" applyBorder="1"/>
    <xf numFmtId="165" fontId="36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6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66" xfId="0" applyFill="1" applyBorder="1" applyAlignment="1">
      <alignment horizontal="center"/>
    </xf>
    <xf numFmtId="165" fontId="36" fillId="4" borderId="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68" xfId="0" applyFill="1" applyBorder="1" applyAlignment="1">
      <alignment horizontal="center"/>
    </xf>
    <xf numFmtId="165" fontId="36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center"/>
    </xf>
    <xf numFmtId="165" fontId="36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165" fontId="36" fillId="4" borderId="10" xfId="0" applyNumberFormat="1" applyFont="1" applyFill="1" applyBorder="1" applyAlignment="1" applyProtection="1">
      <alignment horizontal="center" vertical="center" wrapText="1"/>
      <protection locked="0"/>
    </xf>
    <xf numFmtId="2" fontId="36" fillId="3" borderId="41" xfId="0" applyNumberFormat="1" applyFont="1" applyFill="1" applyBorder="1" applyAlignment="1">
      <alignment horizontal="center" vertical="center" wrapText="1"/>
    </xf>
    <xf numFmtId="0" fontId="37" fillId="3" borderId="42" xfId="0" applyFont="1" applyFill="1" applyBorder="1" applyAlignment="1">
      <alignment horizontal="center" vertical="center" wrapText="1"/>
    </xf>
    <xf numFmtId="0" fontId="37" fillId="3" borderId="43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37" fillId="3" borderId="70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7" fillId="3" borderId="7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2" fontId="0" fillId="3" borderId="45" xfId="0" applyNumberFormat="1" applyFill="1" applyBorder="1" applyAlignment="1">
      <alignment horizontal="center"/>
    </xf>
    <xf numFmtId="4" fontId="0" fillId="3" borderId="46" xfId="0" applyNumberFormat="1" applyFill="1" applyBorder="1" applyAlignment="1">
      <alignment horizontal="center" vertical="center"/>
    </xf>
    <xf numFmtId="4" fontId="0" fillId="3" borderId="46" xfId="0" applyNumberFormat="1" applyFill="1" applyBorder="1" applyAlignment="1">
      <alignment horizontal="center"/>
    </xf>
    <xf numFmtId="4" fontId="0" fillId="3" borderId="47" xfId="0" applyNumberFormat="1" applyFill="1" applyBorder="1" applyAlignment="1">
      <alignment horizontal="center"/>
    </xf>
    <xf numFmtId="4" fontId="0" fillId="3" borderId="32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4" fontId="0" fillId="3" borderId="33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4" fontId="0" fillId="3" borderId="34" xfId="0" applyNumberFormat="1" applyFill="1" applyBorder="1" applyAlignment="1">
      <alignment horizontal="center"/>
    </xf>
    <xf numFmtId="2" fontId="0" fillId="3" borderId="48" xfId="0" applyNumberFormat="1" applyFill="1" applyBorder="1" applyAlignment="1">
      <alignment horizontal="center"/>
    </xf>
    <xf numFmtId="4" fontId="0" fillId="3" borderId="35" xfId="0" applyNumberFormat="1" applyFill="1" applyBorder="1" applyAlignment="1">
      <alignment horizontal="center"/>
    </xf>
    <xf numFmtId="2" fontId="0" fillId="3" borderId="41" xfId="0" applyNumberFormat="1" applyFill="1" applyBorder="1" applyAlignment="1">
      <alignment horizontal="center"/>
    </xf>
    <xf numFmtId="4" fontId="0" fillId="3" borderId="36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38" fillId="3" borderId="0" xfId="0" applyFont="1" applyFill="1"/>
    <xf numFmtId="0" fontId="39" fillId="3" borderId="23" xfId="0" applyFont="1" applyFill="1" applyBorder="1" applyAlignment="1">
      <alignment horizontal="right" vertical="center"/>
    </xf>
    <xf numFmtId="0" fontId="39" fillId="3" borderId="21" xfId="0" applyFont="1" applyFill="1" applyBorder="1" applyAlignment="1">
      <alignment horizontal="right" vertical="center"/>
    </xf>
    <xf numFmtId="0" fontId="40" fillId="3" borderId="0" xfId="0" applyFont="1" applyFill="1"/>
    <xf numFmtId="0" fontId="39" fillId="3" borderId="32" xfId="0" applyFont="1" applyFill="1" applyBorder="1" applyAlignment="1">
      <alignment horizontal="right" vertical="center"/>
    </xf>
    <xf numFmtId="0" fontId="39" fillId="3" borderId="36" xfId="0" applyFont="1" applyFill="1" applyBorder="1" applyAlignment="1">
      <alignment horizontal="right" vertical="center"/>
    </xf>
    <xf numFmtId="2" fontId="5" fillId="5" borderId="1" xfId="4" applyNumberFormat="1" applyFont="1" applyFill="1" applyBorder="1" applyAlignment="1" applyProtection="1">
      <alignment horizontal="center"/>
      <protection locked="0"/>
    </xf>
    <xf numFmtId="2" fontId="5" fillId="5" borderId="3" xfId="4" applyNumberFormat="1" applyFont="1" applyFill="1" applyBorder="1" applyAlignment="1" applyProtection="1">
      <alignment horizontal="center"/>
      <protection locked="0"/>
    </xf>
    <xf numFmtId="2" fontId="4" fillId="3" borderId="9" xfId="3" applyNumberFormat="1" applyFont="1" applyFill="1" applyBorder="1" applyAlignment="1" applyProtection="1">
      <alignment horizontal="center"/>
      <protection locked="0"/>
    </xf>
    <xf numFmtId="2" fontId="4" fillId="3" borderId="3" xfId="3" applyNumberFormat="1" applyFont="1" applyFill="1" applyBorder="1" applyAlignment="1" applyProtection="1">
      <alignment horizontal="center"/>
      <protection locked="0"/>
    </xf>
    <xf numFmtId="2" fontId="4" fillId="6" borderId="3" xfId="3" applyNumberFormat="1" applyFont="1" applyFill="1" applyBorder="1" applyAlignment="1" applyProtection="1">
      <alignment horizontal="center"/>
      <protection locked="0"/>
    </xf>
    <xf numFmtId="2" fontId="4" fillId="7" borderId="3" xfId="3" applyNumberFormat="1" applyFont="1" applyFill="1" applyBorder="1" applyAlignment="1" applyProtection="1">
      <alignment horizontal="center"/>
      <protection locked="0"/>
    </xf>
    <xf numFmtId="2" fontId="4" fillId="8" borderId="11" xfId="3" applyNumberFormat="1" applyFont="1" applyFill="1" applyBorder="1" applyAlignment="1" applyProtection="1">
      <alignment horizontal="center"/>
      <protection locked="0"/>
    </xf>
    <xf numFmtId="0" fontId="0" fillId="4" borderId="66" xfId="0" applyFill="1" applyBorder="1" applyAlignment="1" applyProtection="1">
      <alignment horizontal="center"/>
      <protection locked="0"/>
    </xf>
    <xf numFmtId="0" fontId="0" fillId="4" borderId="68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36" fillId="4" borderId="72" xfId="0" applyFont="1" applyFill="1" applyBorder="1" applyAlignment="1" applyProtection="1">
      <alignment horizontal="center" vertical="center" wrapText="1"/>
      <protection locked="0"/>
    </xf>
    <xf numFmtId="0" fontId="36" fillId="3" borderId="10" xfId="0" applyFont="1" applyFill="1" applyBorder="1" applyAlignment="1">
      <alignment horizontal="center" vertical="center" wrapText="1"/>
    </xf>
    <xf numFmtId="2" fontId="5" fillId="5" borderId="49" xfId="4" applyNumberFormat="1" applyFont="1" applyFill="1" applyBorder="1" applyAlignment="1" applyProtection="1">
      <alignment horizontal="center"/>
      <protection locked="0"/>
    </xf>
    <xf numFmtId="2" fontId="5" fillId="5" borderId="50" xfId="4" applyNumberFormat="1" applyFont="1" applyFill="1" applyBorder="1" applyAlignment="1" applyProtection="1">
      <alignment horizontal="center"/>
      <protection locked="0"/>
    </xf>
    <xf numFmtId="2" fontId="4" fillId="3" borderId="51" xfId="3" applyNumberFormat="1" applyFont="1" applyFill="1" applyBorder="1" applyAlignment="1" applyProtection="1">
      <alignment horizontal="center"/>
      <protection locked="0"/>
    </xf>
    <xf numFmtId="2" fontId="4" fillId="3" borderId="50" xfId="3" applyNumberFormat="1" applyFont="1" applyFill="1" applyBorder="1" applyAlignment="1" applyProtection="1">
      <alignment horizontal="center"/>
      <protection locked="0"/>
    </xf>
    <xf numFmtId="2" fontId="4" fillId="6" borderId="50" xfId="3" applyNumberFormat="1" applyFont="1" applyFill="1" applyBorder="1" applyAlignment="1" applyProtection="1">
      <alignment horizontal="center"/>
      <protection locked="0"/>
    </xf>
    <xf numFmtId="2" fontId="4" fillId="7" borderId="50" xfId="3" applyNumberFormat="1" applyFont="1" applyFill="1" applyBorder="1" applyAlignment="1" applyProtection="1">
      <alignment horizontal="center"/>
      <protection locked="0"/>
    </xf>
    <xf numFmtId="2" fontId="4" fillId="8" borderId="52" xfId="3" applyNumberFormat="1" applyFont="1" applyFill="1" applyBorder="1" applyAlignment="1" applyProtection="1">
      <alignment horizontal="center"/>
      <protection locked="0"/>
    </xf>
    <xf numFmtId="2" fontId="5" fillId="5" borderId="26" xfId="4" applyNumberFormat="1" applyFont="1" applyFill="1" applyBorder="1" applyAlignment="1" applyProtection="1">
      <alignment horizontal="center"/>
      <protection locked="0"/>
    </xf>
    <xf numFmtId="2" fontId="5" fillId="5" borderId="27" xfId="4" applyNumberFormat="1" applyFont="1" applyFill="1" applyBorder="1" applyAlignment="1" applyProtection="1">
      <alignment horizontal="center"/>
      <protection locked="0"/>
    </xf>
    <xf numFmtId="2" fontId="4" fillId="3" borderId="29" xfId="3" applyNumberFormat="1" applyFont="1" applyFill="1" applyBorder="1" applyAlignment="1" applyProtection="1">
      <alignment horizontal="center"/>
      <protection locked="0"/>
    </xf>
    <xf numFmtId="2" fontId="4" fillId="3" borderId="27" xfId="3" applyNumberFormat="1" applyFont="1" applyFill="1" applyBorder="1" applyAlignment="1" applyProtection="1">
      <alignment horizontal="center"/>
      <protection locked="0"/>
    </xf>
    <xf numFmtId="2" fontId="4" fillId="6" borderId="27" xfId="3" applyNumberFormat="1" applyFont="1" applyFill="1" applyBorder="1" applyAlignment="1" applyProtection="1">
      <alignment horizontal="center"/>
      <protection locked="0"/>
    </xf>
    <xf numFmtId="2" fontId="4" fillId="7" borderId="27" xfId="3" applyNumberFormat="1" applyFont="1" applyFill="1" applyBorder="1" applyAlignment="1" applyProtection="1">
      <alignment horizontal="center"/>
      <protection locked="0"/>
    </xf>
    <xf numFmtId="2" fontId="4" fillId="8" borderId="30" xfId="3" applyNumberFormat="1" applyFont="1" applyFill="1" applyBorder="1" applyAlignment="1" applyProtection="1">
      <alignment horizontal="center"/>
      <protection locked="0"/>
    </xf>
    <xf numFmtId="0" fontId="31" fillId="9" borderId="32" xfId="0" applyFont="1" applyFill="1" applyBorder="1" applyAlignment="1">
      <alignment horizontal="right" vertical="center"/>
    </xf>
    <xf numFmtId="0" fontId="31" fillId="9" borderId="2" xfId="0" applyFont="1" applyFill="1" applyBorder="1" applyAlignment="1">
      <alignment horizontal="right" vertical="center"/>
    </xf>
    <xf numFmtId="1" fontId="4" fillId="9" borderId="1" xfId="3" applyNumberFormat="1" applyFont="1" applyFill="1" applyBorder="1" applyAlignment="1">
      <alignment horizontal="center"/>
    </xf>
    <xf numFmtId="1" fontId="4" fillId="9" borderId="26" xfId="3" applyNumberFormat="1" applyFont="1" applyFill="1" applyBorder="1" applyAlignment="1">
      <alignment horizontal="center"/>
    </xf>
    <xf numFmtId="0" fontId="31" fillId="9" borderId="33" xfId="0" applyFont="1" applyFill="1" applyBorder="1" applyAlignment="1">
      <alignment horizontal="right" vertical="center"/>
    </xf>
    <xf numFmtId="0" fontId="31" fillId="9" borderId="5" xfId="0" applyFont="1" applyFill="1" applyBorder="1" applyAlignment="1">
      <alignment horizontal="right" vertical="center"/>
    </xf>
    <xf numFmtId="1" fontId="4" fillId="9" borderId="3" xfId="3" applyNumberFormat="1" applyFont="1" applyFill="1" applyBorder="1" applyAlignment="1">
      <alignment horizontal="center" wrapText="1"/>
    </xf>
    <xf numFmtId="1" fontId="4" fillId="9" borderId="27" xfId="3" applyNumberFormat="1" applyFont="1" applyFill="1" applyBorder="1" applyAlignment="1">
      <alignment horizontal="center" wrapText="1"/>
    </xf>
    <xf numFmtId="0" fontId="31" fillId="9" borderId="36" xfId="0" applyFont="1" applyFill="1" applyBorder="1" applyAlignment="1">
      <alignment horizontal="right" vertical="center"/>
    </xf>
    <xf numFmtId="0" fontId="31" fillId="9" borderId="12" xfId="0" applyFont="1" applyFill="1" applyBorder="1" applyAlignment="1">
      <alignment horizontal="right" vertical="center"/>
    </xf>
    <xf numFmtId="0" fontId="31" fillId="3" borderId="53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2" fontId="5" fillId="3" borderId="53" xfId="4" applyNumberFormat="1" applyFont="1" applyFill="1" applyBorder="1" applyAlignment="1">
      <alignment horizontal="center"/>
    </xf>
    <xf numFmtId="2" fontId="5" fillId="3" borderId="39" xfId="4" applyNumberFormat="1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2" fontId="5" fillId="5" borderId="1" xfId="4" applyNumberFormat="1" applyFont="1" applyFill="1" applyBorder="1" applyAlignment="1">
      <alignment horizontal="center"/>
    </xf>
    <xf numFmtId="0" fontId="31" fillId="5" borderId="3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2" fontId="5" fillId="5" borderId="3" xfId="4" applyNumberFormat="1" applyFont="1" applyFill="1" applyBorder="1" applyAlignment="1">
      <alignment horizontal="center"/>
    </xf>
    <xf numFmtId="166" fontId="41" fillId="3" borderId="9" xfId="4" applyNumberFormat="1" applyFont="1" applyFill="1" applyBorder="1" applyAlignment="1">
      <alignment horizontal="center"/>
    </xf>
    <xf numFmtId="166" fontId="41" fillId="3" borderId="29" xfId="4" applyNumberFormat="1" applyFont="1" applyFill="1" applyBorder="1" applyAlignment="1">
      <alignment horizontal="center"/>
    </xf>
    <xf numFmtId="2" fontId="4" fillId="3" borderId="9" xfId="3" applyNumberFormat="1" applyFont="1" applyFill="1" applyBorder="1" applyAlignment="1">
      <alignment horizontal="center"/>
    </xf>
    <xf numFmtId="166" fontId="41" fillId="3" borderId="3" xfId="4" applyNumberFormat="1" applyFont="1" applyFill="1" applyBorder="1" applyAlignment="1">
      <alignment horizontal="center"/>
    </xf>
    <xf numFmtId="166" fontId="41" fillId="3" borderId="27" xfId="4" applyNumberFormat="1" applyFont="1" applyFill="1" applyBorder="1" applyAlignment="1">
      <alignment horizontal="center"/>
    </xf>
    <xf numFmtId="2" fontId="4" fillId="3" borderId="3" xfId="3" applyNumberFormat="1" applyFont="1" applyFill="1" applyBorder="1" applyAlignment="1">
      <alignment horizontal="center"/>
    </xf>
    <xf numFmtId="166" fontId="41" fillId="6" borderId="3" xfId="4" applyNumberFormat="1" applyFont="1" applyFill="1" applyBorder="1" applyAlignment="1">
      <alignment horizontal="center"/>
    </xf>
    <xf numFmtId="166" fontId="41" fillId="6" borderId="27" xfId="4" applyNumberFormat="1" applyFont="1" applyFill="1" applyBorder="1" applyAlignment="1">
      <alignment horizontal="center"/>
    </xf>
    <xf numFmtId="2" fontId="4" fillId="6" borderId="3" xfId="3" applyNumberFormat="1" applyFont="1" applyFill="1" applyBorder="1" applyAlignment="1">
      <alignment horizontal="center"/>
    </xf>
    <xf numFmtId="166" fontId="41" fillId="7" borderId="3" xfId="4" applyNumberFormat="1" applyFont="1" applyFill="1" applyBorder="1" applyAlignment="1">
      <alignment horizontal="center"/>
    </xf>
    <xf numFmtId="166" fontId="41" fillId="7" borderId="27" xfId="4" applyNumberFormat="1" applyFont="1" applyFill="1" applyBorder="1" applyAlignment="1">
      <alignment horizontal="center"/>
    </xf>
    <xf numFmtId="2" fontId="4" fillId="7" borderId="3" xfId="3" applyNumberFormat="1" applyFont="1" applyFill="1" applyBorder="1" applyAlignment="1">
      <alignment horizontal="center"/>
    </xf>
    <xf numFmtId="166" fontId="41" fillId="8" borderId="11" xfId="4" applyNumberFormat="1" applyFont="1" applyFill="1" applyBorder="1" applyAlignment="1">
      <alignment horizontal="center"/>
    </xf>
    <xf numFmtId="166" fontId="41" fillId="8" borderId="30" xfId="4" applyNumberFormat="1" applyFont="1" applyFill="1" applyBorder="1" applyAlignment="1">
      <alignment horizontal="center"/>
    </xf>
    <xf numFmtId="2" fontId="4" fillId="8" borderId="11" xfId="3" applyNumberFormat="1" applyFont="1" applyFill="1" applyBorder="1" applyAlignment="1">
      <alignment horizontal="center"/>
    </xf>
    <xf numFmtId="0" fontId="0" fillId="3" borderId="54" xfId="0" applyFill="1" applyBorder="1"/>
    <xf numFmtId="2" fontId="4" fillId="3" borderId="24" xfId="3" applyNumberFormat="1" applyFont="1" applyFill="1" applyBorder="1" applyAlignment="1">
      <alignment horizontal="center"/>
    </xf>
    <xf numFmtId="2" fontId="4" fillId="3" borderId="37" xfId="3" applyNumberFormat="1" applyFont="1" applyFill="1" applyBorder="1" applyAlignment="1">
      <alignment horizontal="center"/>
    </xf>
    <xf numFmtId="2" fontId="4" fillId="3" borderId="23" xfId="3" applyNumberFormat="1" applyFont="1" applyFill="1" applyBorder="1" applyAlignment="1">
      <alignment horizontal="center"/>
    </xf>
    <xf numFmtId="2" fontId="4" fillId="3" borderId="55" xfId="3" applyNumberFormat="1" applyFont="1" applyFill="1" applyBorder="1" applyAlignment="1">
      <alignment horizontal="center"/>
    </xf>
    <xf numFmtId="0" fontId="31" fillId="3" borderId="23" xfId="0" applyFont="1" applyFill="1" applyBorder="1" applyAlignment="1">
      <alignment horizontal="right"/>
    </xf>
    <xf numFmtId="0" fontId="0" fillId="3" borderId="56" xfId="0" applyFill="1" applyBorder="1"/>
    <xf numFmtId="2" fontId="4" fillId="3" borderId="57" xfId="3" applyNumberFormat="1" applyFont="1" applyFill="1" applyBorder="1" applyAlignment="1">
      <alignment horizontal="center"/>
    </xf>
    <xf numFmtId="2" fontId="4" fillId="3" borderId="22" xfId="3" applyNumberFormat="1" applyFont="1" applyFill="1" applyBorder="1" applyAlignment="1">
      <alignment horizontal="center"/>
    </xf>
    <xf numFmtId="0" fontId="31" fillId="3" borderId="0" xfId="0" applyFont="1" applyFill="1"/>
    <xf numFmtId="0" fontId="31" fillId="3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2" fontId="42" fillId="3" borderId="23" xfId="0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left" vertical="center" wrapText="1"/>
    </xf>
    <xf numFmtId="2" fontId="0" fillId="3" borderId="23" xfId="0" applyNumberFormat="1" applyFill="1" applyBorder="1" applyAlignment="1">
      <alignment horizontal="center" vertical="center"/>
    </xf>
    <xf numFmtId="0" fontId="31" fillId="3" borderId="32" xfId="0" applyFont="1" applyFill="1" applyBorder="1" applyAlignment="1">
      <alignment horizontal="right"/>
    </xf>
    <xf numFmtId="0" fontId="31" fillId="3" borderId="33" xfId="0" applyFont="1" applyFill="1" applyBorder="1" applyAlignment="1">
      <alignment horizontal="right"/>
    </xf>
    <xf numFmtId="0" fontId="0" fillId="3" borderId="13" xfId="0" applyFill="1" applyBorder="1" applyAlignment="1">
      <alignment horizontal="center"/>
    </xf>
    <xf numFmtId="0" fontId="31" fillId="3" borderId="36" xfId="0" applyFont="1" applyFill="1" applyBorder="1" applyAlignment="1">
      <alignment horizontal="right"/>
    </xf>
    <xf numFmtId="0" fontId="0" fillId="3" borderId="15" xfId="0" applyFill="1" applyBorder="1" applyAlignment="1">
      <alignment horizontal="center"/>
    </xf>
    <xf numFmtId="0" fontId="33" fillId="4" borderId="1" xfId="0" applyFont="1" applyFill="1" applyBorder="1" applyAlignment="1">
      <alignment horizontal="center"/>
    </xf>
    <xf numFmtId="164" fontId="0" fillId="4" borderId="3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3" fontId="0" fillId="4" borderId="20" xfId="0" applyNumberFormat="1" applyFill="1" applyBorder="1" applyAlignment="1">
      <alignment horizontal="center"/>
    </xf>
    <xf numFmtId="4" fontId="0" fillId="3" borderId="26" xfId="0" applyNumberFormat="1" applyFill="1" applyBorder="1" applyAlignment="1">
      <alignment horizontal="center"/>
    </xf>
    <xf numFmtId="0" fontId="33" fillId="4" borderId="3" xfId="0" applyFont="1" applyFill="1" applyBorder="1" applyAlignment="1">
      <alignment horizontal="center"/>
    </xf>
    <xf numFmtId="164" fontId="0" fillId="4" borderId="33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3" fontId="0" fillId="4" borderId="13" xfId="0" applyNumberFormat="1" applyFill="1" applyBorder="1" applyAlignment="1">
      <alignment horizontal="center"/>
    </xf>
    <xf numFmtId="4" fontId="0" fillId="3" borderId="27" xfId="0" applyNumberFormat="1" applyFill="1" applyBorder="1" applyAlignment="1">
      <alignment horizontal="center"/>
    </xf>
    <xf numFmtId="4" fontId="34" fillId="3" borderId="27" xfId="0" applyNumberFormat="1" applyFont="1" applyFill="1" applyBorder="1" applyAlignment="1">
      <alignment horizontal="center"/>
    </xf>
    <xf numFmtId="4" fontId="34" fillId="3" borderId="28" xfId="0" applyNumberFormat="1" applyFont="1" applyFill="1" applyBorder="1" applyAlignment="1">
      <alignment horizontal="center"/>
    </xf>
    <xf numFmtId="4" fontId="0" fillId="3" borderId="28" xfId="0" applyNumberFormat="1" applyFill="1" applyBorder="1" applyAlignment="1">
      <alignment horizontal="center"/>
    </xf>
    <xf numFmtId="4" fontId="0" fillId="3" borderId="29" xfId="0" applyNumberFormat="1" applyFill="1" applyBorder="1" applyAlignment="1">
      <alignment horizontal="center"/>
    </xf>
    <xf numFmtId="0" fontId="33" fillId="4" borderId="11" xfId="0" applyFont="1" applyFill="1" applyBorder="1" applyAlignment="1">
      <alignment horizontal="center"/>
    </xf>
    <xf numFmtId="164" fontId="0" fillId="4" borderId="36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3" fontId="0" fillId="4" borderId="15" xfId="0" applyNumberFormat="1" applyFill="1" applyBorder="1" applyAlignment="1">
      <alignment horizontal="center"/>
    </xf>
    <xf numFmtId="4" fontId="0" fillId="3" borderId="30" xfId="0" applyNumberFormat="1" applyFill="1" applyBorder="1" applyAlignment="1">
      <alignment horizontal="center"/>
    </xf>
    <xf numFmtId="2" fontId="42" fillId="3" borderId="22" xfId="0" applyNumberFormat="1" applyFont="1" applyFill="1" applyBorder="1" applyAlignment="1">
      <alignment horizontal="center" vertical="center"/>
    </xf>
    <xf numFmtId="1" fontId="4" fillId="9" borderId="49" xfId="3" applyNumberFormat="1" applyFont="1" applyFill="1" applyBorder="1" applyAlignment="1">
      <alignment horizontal="center"/>
    </xf>
    <xf numFmtId="1" fontId="4" fillId="9" borderId="50" xfId="3" applyNumberFormat="1" applyFont="1" applyFill="1" applyBorder="1" applyAlignment="1">
      <alignment horizontal="center" wrapText="1"/>
    </xf>
    <xf numFmtId="2" fontId="5" fillId="3" borderId="40" xfId="4" applyNumberFormat="1" applyFont="1" applyFill="1" applyBorder="1" applyAlignment="1">
      <alignment horizontal="center"/>
    </xf>
    <xf numFmtId="2" fontId="42" fillId="3" borderId="57" xfId="0" applyNumberFormat="1" applyFont="1" applyFill="1" applyBorder="1" applyAlignment="1">
      <alignment horizontal="center" vertical="center"/>
    </xf>
    <xf numFmtId="0" fontId="43" fillId="4" borderId="9" xfId="0" applyFont="1" applyFill="1" applyBorder="1" applyAlignment="1" applyProtection="1">
      <alignment horizontal="center" vertical="center"/>
      <protection locked="0"/>
    </xf>
    <xf numFmtId="0" fontId="43" fillId="4" borderId="3" xfId="0" applyFont="1" applyFill="1" applyBorder="1" applyAlignment="1" applyProtection="1">
      <alignment horizontal="center" vertical="center"/>
      <protection locked="0"/>
    </xf>
    <xf numFmtId="0" fontId="44" fillId="4" borderId="3" xfId="0" applyFont="1" applyFill="1" applyBorder="1" applyAlignment="1" applyProtection="1">
      <alignment horizontal="center" vertical="center"/>
      <protection locked="0"/>
    </xf>
    <xf numFmtId="0" fontId="44" fillId="4" borderId="11" xfId="0" applyFont="1" applyFill="1" applyBorder="1" applyAlignment="1" applyProtection="1">
      <alignment horizontal="center" vertical="center"/>
      <protection locked="0"/>
    </xf>
    <xf numFmtId="0" fontId="45" fillId="3" borderId="0" xfId="0" applyFont="1" applyFill="1"/>
    <xf numFmtId="0" fontId="45" fillId="3" borderId="23" xfId="0" applyFont="1" applyFill="1" applyBorder="1" applyAlignment="1">
      <alignment horizontal="center" vertical="center" wrapText="1"/>
    </xf>
    <xf numFmtId="0" fontId="46" fillId="3" borderId="56" xfId="0" applyFont="1" applyFill="1" applyBorder="1" applyAlignment="1">
      <alignment horizontal="center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horizontal="left" vertical="center"/>
    </xf>
    <xf numFmtId="2" fontId="45" fillId="3" borderId="29" xfId="0" applyNumberFormat="1" applyFont="1" applyFill="1" applyBorder="1" applyAlignment="1">
      <alignment horizontal="center" vertical="center"/>
    </xf>
    <xf numFmtId="166" fontId="45" fillId="3" borderId="9" xfId="0" applyNumberFormat="1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2" fontId="45" fillId="3" borderId="27" xfId="0" applyNumberFormat="1" applyFont="1" applyFill="1" applyBorder="1" applyAlignment="1">
      <alignment horizontal="center" vertical="center"/>
    </xf>
    <xf numFmtId="166" fontId="45" fillId="3" borderId="3" xfId="0" applyNumberFormat="1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46" fillId="3" borderId="22" xfId="0" applyFont="1" applyFill="1" applyBorder="1" applyAlignment="1">
      <alignment horizontal="right"/>
    </xf>
    <xf numFmtId="0" fontId="45" fillId="3" borderId="43" xfId="0" applyFont="1" applyFill="1" applyBorder="1"/>
    <xf numFmtId="0" fontId="46" fillId="3" borderId="43" xfId="0" applyFont="1" applyFill="1" applyBorder="1" applyAlignment="1">
      <alignment horizontal="right"/>
    </xf>
    <xf numFmtId="0" fontId="45" fillId="3" borderId="53" xfId="0" applyFont="1" applyFill="1" applyBorder="1" applyAlignment="1">
      <alignment horizontal="left" vertical="center"/>
    </xf>
    <xf numFmtId="2" fontId="45" fillId="3" borderId="30" xfId="0" applyNumberFormat="1" applyFont="1" applyFill="1" applyBorder="1" applyAlignment="1">
      <alignment horizontal="center" vertical="center"/>
    </xf>
    <xf numFmtId="166" fontId="45" fillId="3" borderId="11" xfId="0" applyNumberFormat="1" applyFont="1" applyFill="1" applyBorder="1" applyAlignment="1">
      <alignment horizontal="center" vertical="center"/>
    </xf>
    <xf numFmtId="0" fontId="31" fillId="10" borderId="58" xfId="0" applyFont="1" applyFill="1" applyBorder="1" applyAlignment="1">
      <alignment horizontal="center" vertical="center" wrapText="1"/>
    </xf>
    <xf numFmtId="0" fontId="31" fillId="10" borderId="16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31" fillId="11" borderId="31" xfId="0" applyFont="1" applyFill="1" applyBorder="1" applyAlignment="1">
      <alignment horizontal="center" vertical="center" wrapText="1"/>
    </xf>
    <xf numFmtId="0" fontId="31" fillId="11" borderId="16" xfId="0" applyFont="1" applyFill="1" applyBorder="1" applyAlignment="1">
      <alignment horizontal="center" vertical="center" wrapText="1"/>
    </xf>
    <xf numFmtId="0" fontId="31" fillId="11" borderId="18" xfId="0" applyFont="1" applyFill="1" applyBorder="1" applyAlignment="1">
      <alignment horizontal="center" vertical="center" wrapText="1"/>
    </xf>
    <xf numFmtId="2" fontId="47" fillId="4" borderId="23" xfId="0" applyNumberFormat="1" applyFont="1" applyFill="1" applyBorder="1" applyAlignment="1" applyProtection="1">
      <alignment horizontal="center" vertical="center"/>
      <protection locked="0"/>
    </xf>
    <xf numFmtId="166" fontId="47" fillId="4" borderId="23" xfId="0" applyNumberFormat="1" applyFont="1" applyFill="1" applyBorder="1" applyAlignment="1" applyProtection="1">
      <alignment horizontal="center" vertical="center"/>
      <protection locked="0"/>
    </xf>
    <xf numFmtId="0" fontId="31" fillId="3" borderId="55" xfId="0" applyFont="1" applyFill="1" applyBorder="1" applyAlignment="1">
      <alignment horizontal="right"/>
    </xf>
    <xf numFmtId="0" fontId="31" fillId="3" borderId="25" xfId="0" applyFont="1" applyFill="1" applyBorder="1" applyAlignment="1">
      <alignment horizontal="right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50" fillId="0" borderId="32" xfId="0" applyFont="1" applyBorder="1" applyAlignment="1">
      <alignment horizontal="right"/>
    </xf>
    <xf numFmtId="0" fontId="50" fillId="0" borderId="33" xfId="0" applyFont="1" applyBorder="1" applyAlignment="1">
      <alignment horizontal="right"/>
    </xf>
    <xf numFmtId="1" fontId="10" fillId="0" borderId="13" xfId="3" applyNumberFormat="1" applyFont="1" applyBorder="1" applyAlignment="1">
      <alignment horizontal="center"/>
    </xf>
    <xf numFmtId="0" fontId="50" fillId="0" borderId="36" xfId="0" applyFont="1" applyBorder="1" applyAlignment="1">
      <alignment horizontal="right"/>
    </xf>
    <xf numFmtId="1" fontId="10" fillId="0" borderId="15" xfId="3" applyNumberFormat="1" applyFont="1" applyBorder="1" applyAlignment="1">
      <alignment horizontal="center"/>
    </xf>
    <xf numFmtId="1" fontId="10" fillId="0" borderId="24" xfId="3" applyNumberFormat="1" applyFont="1" applyBorder="1" applyAlignment="1">
      <alignment horizontal="center"/>
    </xf>
    <xf numFmtId="1" fontId="10" fillId="0" borderId="25" xfId="3" applyNumberFormat="1" applyFont="1" applyBorder="1" applyAlignment="1">
      <alignment horizontal="center"/>
    </xf>
    <xf numFmtId="1" fontId="10" fillId="0" borderId="37" xfId="3" applyNumberFormat="1" applyFont="1" applyBorder="1" applyAlignment="1">
      <alignment horizontal="center"/>
    </xf>
    <xf numFmtId="1" fontId="10" fillId="0" borderId="54" xfId="3" applyNumberFormat="1" applyFont="1" applyBorder="1" applyAlignment="1">
      <alignment horizontal="center"/>
    </xf>
    <xf numFmtId="1" fontId="10" fillId="0" borderId="0" xfId="3" applyNumberFormat="1" applyFont="1" applyAlignment="1">
      <alignment horizontal="center"/>
    </xf>
    <xf numFmtId="1" fontId="8" fillId="0" borderId="54" xfId="3" applyNumberFormat="1" applyFont="1" applyBorder="1" applyAlignment="1">
      <alignment horizontal="center"/>
    </xf>
    <xf numFmtId="1" fontId="51" fillId="0" borderId="54" xfId="0" applyNumberFormat="1" applyFont="1" applyBorder="1" applyAlignment="1">
      <alignment horizontal="center" vertical="center" shrinkToFit="1"/>
    </xf>
    <xf numFmtId="1" fontId="51" fillId="0" borderId="0" xfId="0" applyNumberFormat="1" applyFont="1" applyAlignment="1">
      <alignment horizontal="center" vertical="center" shrinkToFit="1"/>
    </xf>
    <xf numFmtId="0" fontId="50" fillId="0" borderId="54" xfId="0" applyFont="1" applyBorder="1" applyAlignment="1">
      <alignment horizontal="center" vertical="center"/>
    </xf>
    <xf numFmtId="2" fontId="9" fillId="0" borderId="54" xfId="4" applyNumberFormat="1" applyFont="1" applyBorder="1" applyAlignment="1">
      <alignment horizontal="center"/>
    </xf>
    <xf numFmtId="2" fontId="9" fillId="0" borderId="0" xfId="4" applyNumberFormat="1" applyFont="1" applyAlignment="1">
      <alignment horizontal="center"/>
    </xf>
    <xf numFmtId="2" fontId="9" fillId="0" borderId="38" xfId="4" applyNumberFormat="1" applyFont="1" applyBorder="1" applyAlignment="1">
      <alignment horizontal="center"/>
    </xf>
    <xf numFmtId="2" fontId="9" fillId="0" borderId="53" xfId="4" applyNumberFormat="1" applyFont="1" applyBorder="1" applyAlignment="1">
      <alignment horizontal="center"/>
    </xf>
    <xf numFmtId="2" fontId="9" fillId="0" borderId="39" xfId="4" applyNumberFormat="1" applyFont="1" applyBorder="1" applyAlignment="1">
      <alignment horizontal="center"/>
    </xf>
    <xf numFmtId="2" fontId="9" fillId="0" borderId="40" xfId="4" applyNumberFormat="1" applyFont="1" applyBorder="1" applyAlignment="1">
      <alignment horizontal="center"/>
    </xf>
    <xf numFmtId="0" fontId="51" fillId="0" borderId="55" xfId="0" applyFont="1" applyBorder="1" applyAlignment="1">
      <alignment horizontal="center" vertical="center" wrapText="1"/>
    </xf>
    <xf numFmtId="2" fontId="9" fillId="0" borderId="24" xfId="4" applyNumberFormat="1" applyFont="1" applyBorder="1" applyAlignment="1">
      <alignment horizontal="center" vertical="center"/>
    </xf>
    <xf numFmtId="2" fontId="9" fillId="0" borderId="1" xfId="4" applyNumberFormat="1" applyFont="1" applyBorder="1" applyAlignment="1">
      <alignment horizontal="center" vertical="center"/>
    </xf>
    <xf numFmtId="2" fontId="51" fillId="0" borderId="26" xfId="0" applyNumberFormat="1" applyFont="1" applyBorder="1" applyAlignment="1">
      <alignment horizontal="center" vertical="center"/>
    </xf>
    <xf numFmtId="2" fontId="51" fillId="0" borderId="24" xfId="0" applyNumberFormat="1" applyFont="1" applyBorder="1" applyAlignment="1">
      <alignment horizontal="center" vertical="center"/>
    </xf>
    <xf numFmtId="165" fontId="51" fillId="0" borderId="49" xfId="0" applyNumberFormat="1" applyFont="1" applyBorder="1" applyAlignment="1">
      <alignment horizontal="center" vertical="center"/>
    </xf>
    <xf numFmtId="0" fontId="51" fillId="0" borderId="59" xfId="0" applyFont="1" applyBorder="1" applyAlignment="1">
      <alignment horizontal="center" vertical="center"/>
    </xf>
    <xf numFmtId="2" fontId="9" fillId="0" borderId="3" xfId="4" applyNumberFormat="1" applyFont="1" applyBorder="1" applyAlignment="1">
      <alignment horizontal="center"/>
    </xf>
    <xf numFmtId="2" fontId="51" fillId="0" borderId="27" xfId="0" applyNumberFormat="1" applyFont="1" applyBorder="1" applyAlignment="1">
      <alignment horizontal="center"/>
    </xf>
    <xf numFmtId="2" fontId="51" fillId="0" borderId="3" xfId="0" applyNumberFormat="1" applyFont="1" applyBorder="1" applyAlignment="1">
      <alignment horizontal="center" vertical="center"/>
    </xf>
    <xf numFmtId="165" fontId="51" fillId="0" borderId="50" xfId="0" applyNumberFormat="1" applyFont="1" applyBorder="1" applyAlignment="1">
      <alignment horizontal="center"/>
    </xf>
    <xf numFmtId="166" fontId="9" fillId="12" borderId="60" xfId="4" applyNumberFormat="1" applyFont="1" applyFill="1" applyBorder="1" applyAlignment="1">
      <alignment horizontal="center"/>
    </xf>
    <xf numFmtId="2" fontId="10" fillId="12" borderId="9" xfId="3" applyNumberFormat="1" applyFont="1" applyFill="1" applyBorder="1" applyAlignment="1">
      <alignment horizontal="center"/>
    </xf>
    <xf numFmtId="2" fontId="10" fillId="12" borderId="6" xfId="3" applyNumberFormat="1" applyFont="1" applyFill="1" applyBorder="1" applyAlignment="1">
      <alignment horizontal="center"/>
    </xf>
    <xf numFmtId="0" fontId="51" fillId="12" borderId="28" xfId="0" applyFont="1" applyFill="1" applyBorder="1" applyAlignment="1">
      <alignment horizontal="center"/>
    </xf>
    <xf numFmtId="2" fontId="51" fillId="5" borderId="6" xfId="0" applyNumberFormat="1" applyFont="1" applyFill="1" applyBorder="1" applyAlignment="1">
      <alignment horizontal="center" vertical="center"/>
    </xf>
    <xf numFmtId="165" fontId="51" fillId="12" borderId="61" xfId="0" applyNumberFormat="1" applyFont="1" applyFill="1" applyBorder="1"/>
    <xf numFmtId="166" fontId="9" fillId="12" borderId="59" xfId="4" applyNumberFormat="1" applyFont="1" applyFill="1" applyBorder="1" applyAlignment="1">
      <alignment horizontal="center"/>
    </xf>
    <xf numFmtId="2" fontId="10" fillId="12" borderId="3" xfId="3" applyNumberFormat="1" applyFont="1" applyFill="1" applyBorder="1" applyAlignment="1">
      <alignment horizontal="center"/>
    </xf>
    <xf numFmtId="0" fontId="51" fillId="12" borderId="29" xfId="0" applyFont="1" applyFill="1" applyBorder="1" applyAlignment="1">
      <alignment horizontal="center"/>
    </xf>
    <xf numFmtId="2" fontId="51" fillId="5" borderId="9" xfId="0" applyNumberFormat="1" applyFont="1" applyFill="1" applyBorder="1" applyAlignment="1">
      <alignment horizontal="center" vertical="center"/>
    </xf>
    <xf numFmtId="165" fontId="51" fillId="12" borderId="51" xfId="0" applyNumberFormat="1" applyFont="1" applyFill="1" applyBorder="1"/>
    <xf numFmtId="166" fontId="9" fillId="0" borderId="59" xfId="4" applyNumberFormat="1" applyFont="1" applyBorder="1" applyAlignment="1">
      <alignment horizontal="center"/>
    </xf>
    <xf numFmtId="2" fontId="10" fillId="0" borderId="3" xfId="3" applyNumberFormat="1" applyFont="1" applyBorder="1" applyAlignment="1">
      <alignment horizontal="center"/>
    </xf>
    <xf numFmtId="2" fontId="10" fillId="12" borderId="54" xfId="3" applyNumberFormat="1" applyFont="1" applyFill="1" applyBorder="1" applyAlignment="1">
      <alignment horizontal="center"/>
    </xf>
    <xf numFmtId="0" fontId="51" fillId="12" borderId="0" xfId="0" applyFont="1" applyFill="1" applyAlignment="1">
      <alignment horizontal="center"/>
    </xf>
    <xf numFmtId="2" fontId="51" fillId="5" borderId="54" xfId="0" applyNumberFormat="1" applyFont="1" applyFill="1" applyBorder="1" applyAlignment="1">
      <alignment horizontal="center" vertical="center"/>
    </xf>
    <xf numFmtId="165" fontId="51" fillId="12" borderId="38" xfId="0" applyNumberFormat="1" applyFont="1" applyFill="1" applyBorder="1"/>
    <xf numFmtId="166" fontId="9" fillId="0" borderId="62" xfId="4" applyNumberFormat="1" applyFont="1" applyBorder="1" applyAlignment="1">
      <alignment horizontal="center" vertical="center" wrapText="1"/>
    </xf>
    <xf numFmtId="2" fontId="10" fillId="0" borderId="6" xfId="3" applyNumberFormat="1" applyFont="1" applyBorder="1" applyAlignment="1">
      <alignment horizontal="center" vertical="center"/>
    </xf>
    <xf numFmtId="2" fontId="9" fillId="0" borderId="3" xfId="4" applyNumberFormat="1" applyFont="1" applyBorder="1" applyAlignment="1">
      <alignment horizontal="center" vertical="center"/>
    </xf>
    <xf numFmtId="2" fontId="51" fillId="0" borderId="27" xfId="0" applyNumberFormat="1" applyFont="1" applyBorder="1" applyAlignment="1">
      <alignment horizontal="center" vertical="center"/>
    </xf>
    <xf numFmtId="2" fontId="51" fillId="0" borderId="6" xfId="0" applyNumberFormat="1" applyFont="1" applyBorder="1" applyAlignment="1">
      <alignment horizontal="center" vertical="center"/>
    </xf>
    <xf numFmtId="165" fontId="51" fillId="0" borderId="50" xfId="0" applyNumberFormat="1" applyFont="1" applyBorder="1" applyAlignment="1">
      <alignment horizontal="center" vertical="center"/>
    </xf>
    <xf numFmtId="166" fontId="9" fillId="12" borderId="63" xfId="4" applyNumberFormat="1" applyFont="1" applyFill="1" applyBorder="1" applyAlignment="1">
      <alignment horizontal="center"/>
    </xf>
    <xf numFmtId="2" fontId="10" fillId="12" borderId="11" xfId="3" applyNumberFormat="1" applyFont="1" applyFill="1" applyBorder="1" applyAlignment="1">
      <alignment horizontal="center"/>
    </xf>
    <xf numFmtId="0" fontId="51" fillId="12" borderId="30" xfId="0" applyFont="1" applyFill="1" applyBorder="1"/>
    <xf numFmtId="2" fontId="51" fillId="5" borderId="11" xfId="0" applyNumberFormat="1" applyFont="1" applyFill="1" applyBorder="1" applyAlignment="1">
      <alignment horizontal="center" vertical="center"/>
    </xf>
    <xf numFmtId="0" fontId="51" fillId="12" borderId="52" xfId="0" applyFont="1" applyFill="1" applyBorder="1"/>
    <xf numFmtId="0" fontId="51" fillId="0" borderId="0" xfId="0" applyFont="1"/>
    <xf numFmtId="2" fontId="10" fillId="0" borderId="24" xfId="3" applyNumberFormat="1" applyFont="1" applyBorder="1" applyAlignment="1">
      <alignment horizontal="center"/>
    </xf>
    <xf numFmtId="2" fontId="4" fillId="0" borderId="0" xfId="3" applyNumberFormat="1" applyFont="1" applyAlignment="1">
      <alignment horizontal="center"/>
    </xf>
    <xf numFmtId="0" fontId="51" fillId="0" borderId="0" xfId="0" applyFont="1" applyAlignment="1">
      <alignment horizontal="right"/>
    </xf>
    <xf numFmtId="2" fontId="10" fillId="0" borderId="53" xfId="3" applyNumberFormat="1" applyFont="1" applyBorder="1" applyAlignment="1">
      <alignment horizontal="center"/>
    </xf>
    <xf numFmtId="0" fontId="0" fillId="13" borderId="0" xfId="0" applyFill="1"/>
    <xf numFmtId="0" fontId="31" fillId="0" borderId="0" xfId="0" applyFont="1"/>
    <xf numFmtId="0" fontId="40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47" fillId="0" borderId="2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2" fillId="0" borderId="0" xfId="0" applyFont="1" applyAlignment="1">
      <alignment vertical="center"/>
    </xf>
    <xf numFmtId="0" fontId="51" fillId="0" borderId="23" xfId="0" applyFont="1" applyBorder="1" applyAlignment="1">
      <alignment horizontal="center" vertical="center"/>
    </xf>
    <xf numFmtId="165" fontId="47" fillId="0" borderId="23" xfId="0" applyNumberFormat="1" applyFont="1" applyBorder="1" applyAlignment="1">
      <alignment horizontal="center" vertical="center"/>
    </xf>
    <xf numFmtId="0" fontId="53" fillId="3" borderId="0" xfId="0" applyFont="1" applyFill="1" applyAlignment="1">
      <alignment horizontal="left"/>
    </xf>
    <xf numFmtId="0" fontId="49" fillId="3" borderId="0" xfId="0" applyFont="1" applyFill="1" applyAlignment="1">
      <alignment horizontal="right"/>
    </xf>
    <xf numFmtId="1" fontId="10" fillId="3" borderId="24" xfId="3" applyNumberFormat="1" applyFont="1" applyFill="1" applyBorder="1" applyAlignment="1">
      <alignment horizontal="center"/>
    </xf>
    <xf numFmtId="1" fontId="10" fillId="3" borderId="37" xfId="3" applyNumberFormat="1" applyFont="1" applyFill="1" applyBorder="1" applyAlignment="1">
      <alignment horizontal="center"/>
    </xf>
    <xf numFmtId="1" fontId="10" fillId="3" borderId="54" xfId="3" applyNumberFormat="1" applyFont="1" applyFill="1" applyBorder="1" applyAlignment="1">
      <alignment horizontal="center"/>
    </xf>
    <xf numFmtId="1" fontId="8" fillId="3" borderId="54" xfId="3" applyNumberFormat="1" applyFont="1" applyFill="1" applyBorder="1" applyAlignment="1">
      <alignment horizontal="center"/>
    </xf>
    <xf numFmtId="1" fontId="51" fillId="3" borderId="54" xfId="0" applyNumberFormat="1" applyFont="1" applyFill="1" applyBorder="1" applyAlignment="1">
      <alignment horizontal="center" vertical="center" shrinkToFit="1"/>
    </xf>
    <xf numFmtId="0" fontId="50" fillId="3" borderId="54" xfId="0" applyFont="1" applyFill="1" applyBorder="1" applyAlignment="1">
      <alignment horizontal="center" vertical="center"/>
    </xf>
    <xf numFmtId="2" fontId="9" fillId="3" borderId="54" xfId="4" applyNumberFormat="1" applyFont="1" applyFill="1" applyBorder="1" applyAlignment="1">
      <alignment horizontal="center"/>
    </xf>
    <xf numFmtId="2" fontId="9" fillId="3" borderId="38" xfId="4" applyNumberFormat="1" applyFont="1" applyFill="1" applyBorder="1" applyAlignment="1">
      <alignment horizontal="center"/>
    </xf>
    <xf numFmtId="2" fontId="9" fillId="3" borderId="53" xfId="4" applyNumberFormat="1" applyFont="1" applyFill="1" applyBorder="1" applyAlignment="1">
      <alignment horizontal="center"/>
    </xf>
    <xf numFmtId="2" fontId="9" fillId="3" borderId="40" xfId="4" applyNumberFormat="1" applyFont="1" applyFill="1" applyBorder="1" applyAlignment="1">
      <alignment horizontal="center"/>
    </xf>
    <xf numFmtId="0" fontId="51" fillId="3" borderId="55" xfId="0" applyFont="1" applyFill="1" applyBorder="1" applyAlignment="1">
      <alignment horizontal="center" vertical="center" wrapText="1"/>
    </xf>
    <xf numFmtId="2" fontId="9" fillId="3" borderId="24" xfId="4" applyNumberFormat="1" applyFont="1" applyFill="1" applyBorder="1" applyAlignment="1">
      <alignment horizontal="center" vertical="center"/>
    </xf>
    <xf numFmtId="2" fontId="9" fillId="3" borderId="1" xfId="4" applyNumberFormat="1" applyFont="1" applyFill="1" applyBorder="1" applyAlignment="1">
      <alignment horizontal="center" vertical="center"/>
    </xf>
    <xf numFmtId="2" fontId="51" fillId="3" borderId="1" xfId="0" applyNumberFormat="1" applyFont="1" applyFill="1" applyBorder="1" applyAlignment="1">
      <alignment horizontal="center" vertical="center"/>
    </xf>
    <xf numFmtId="2" fontId="51" fillId="3" borderId="24" xfId="0" applyNumberFormat="1" applyFont="1" applyFill="1" applyBorder="1" applyAlignment="1">
      <alignment horizontal="center" vertical="center"/>
    </xf>
    <xf numFmtId="165" fontId="51" fillId="3" borderId="49" xfId="0" applyNumberFormat="1" applyFont="1" applyFill="1" applyBorder="1" applyAlignment="1">
      <alignment horizontal="center" vertical="center"/>
    </xf>
    <xf numFmtId="0" fontId="51" fillId="3" borderId="59" xfId="0" applyFont="1" applyFill="1" applyBorder="1" applyAlignment="1">
      <alignment horizontal="center" vertical="center"/>
    </xf>
    <xf numFmtId="2" fontId="9" fillId="3" borderId="3" xfId="4" applyNumberFormat="1" applyFont="1" applyFill="1" applyBorder="1" applyAlignment="1">
      <alignment horizontal="center"/>
    </xf>
    <xf numFmtId="2" fontId="51" fillId="3" borderId="3" xfId="0" applyNumberFormat="1" applyFont="1" applyFill="1" applyBorder="1" applyAlignment="1">
      <alignment horizontal="center"/>
    </xf>
    <xf numFmtId="2" fontId="51" fillId="3" borderId="3" xfId="0" applyNumberFormat="1" applyFont="1" applyFill="1" applyBorder="1" applyAlignment="1">
      <alignment horizontal="center" vertical="center"/>
    </xf>
    <xf numFmtId="165" fontId="51" fillId="3" borderId="50" xfId="0" applyNumberFormat="1" applyFont="1" applyFill="1" applyBorder="1" applyAlignment="1">
      <alignment horizontal="center"/>
    </xf>
    <xf numFmtId="2" fontId="9" fillId="12" borderId="3" xfId="4" applyNumberFormat="1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51" fillId="12" borderId="9" xfId="0" applyFont="1" applyFill="1" applyBorder="1" applyAlignment="1">
      <alignment horizontal="center"/>
    </xf>
    <xf numFmtId="2" fontId="51" fillId="0" borderId="3" xfId="0" applyNumberFormat="1" applyFont="1" applyBorder="1" applyAlignment="1">
      <alignment horizontal="center"/>
    </xf>
    <xf numFmtId="0" fontId="51" fillId="12" borderId="54" xfId="0" applyFont="1" applyFill="1" applyBorder="1" applyAlignment="1">
      <alignment horizontal="center"/>
    </xf>
    <xf numFmtId="0" fontId="51" fillId="12" borderId="11" xfId="0" applyFont="1" applyFill="1" applyBorder="1"/>
    <xf numFmtId="0" fontId="47" fillId="0" borderId="0" xfId="0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165" fontId="51" fillId="0" borderId="23" xfId="0" applyNumberFormat="1" applyFont="1" applyBorder="1" applyAlignment="1">
      <alignment horizontal="center" vertical="center"/>
    </xf>
    <xf numFmtId="166" fontId="9" fillId="0" borderId="62" xfId="4" applyNumberFormat="1" applyFont="1" applyBorder="1" applyAlignment="1">
      <alignment horizontal="left" vertical="center" wrapText="1"/>
    </xf>
    <xf numFmtId="0" fontId="48" fillId="3" borderId="0" xfId="0" applyFont="1" applyFill="1" applyAlignment="1">
      <alignment horizontal="left"/>
    </xf>
    <xf numFmtId="168" fontId="45" fillId="0" borderId="20" xfId="0" applyNumberFormat="1" applyFont="1" applyBorder="1" applyAlignment="1" applyProtection="1">
      <alignment horizontal="center"/>
      <protection locked="0"/>
    </xf>
    <xf numFmtId="164" fontId="45" fillId="3" borderId="43" xfId="0" applyNumberFormat="1" applyFont="1" applyFill="1" applyBorder="1"/>
    <xf numFmtId="0" fontId="45" fillId="3" borderId="44" xfId="0" applyFont="1" applyFill="1" applyBorder="1"/>
    <xf numFmtId="0" fontId="0" fillId="3" borderId="55" xfId="0" applyFill="1" applyBorder="1" applyAlignment="1">
      <alignment horizontal="center"/>
    </xf>
    <xf numFmtId="4" fontId="0" fillId="3" borderId="47" xfId="0" applyNumberFormat="1" applyFill="1" applyBorder="1" applyAlignment="1">
      <alignment horizontal="center" vertical="center"/>
    </xf>
    <xf numFmtId="167" fontId="0" fillId="3" borderId="12" xfId="0" applyNumberFormat="1" applyFill="1" applyBorder="1" applyAlignment="1">
      <alignment horizontal="center" vertical="center"/>
    </xf>
    <xf numFmtId="0" fontId="38" fillId="3" borderId="0" xfId="0" applyFont="1" applyFill="1" applyAlignment="1">
      <alignment horizontal="left"/>
    </xf>
    <xf numFmtId="0" fontId="31" fillId="9" borderId="1" xfId="0" applyFont="1" applyFill="1" applyBorder="1" applyAlignment="1">
      <alignment horizontal="right" vertical="center"/>
    </xf>
    <xf numFmtId="0" fontId="31" fillId="9" borderId="3" xfId="0" applyFont="1" applyFill="1" applyBorder="1" applyAlignment="1">
      <alignment horizontal="right" vertical="center"/>
    </xf>
    <xf numFmtId="0" fontId="31" fillId="9" borderId="11" xfId="0" applyFont="1" applyFill="1" applyBorder="1" applyAlignment="1">
      <alignment horizontal="right" vertical="center"/>
    </xf>
    <xf numFmtId="165" fontId="36" fillId="4" borderId="10" xfId="0" applyNumberFormat="1" applyFont="1" applyFill="1" applyBorder="1" applyAlignment="1">
      <alignment horizontal="center" vertical="center" wrapText="1"/>
    </xf>
    <xf numFmtId="165" fontId="36" fillId="4" borderId="67" xfId="0" applyNumberFormat="1" applyFont="1" applyFill="1" applyBorder="1" applyAlignment="1">
      <alignment horizontal="center" vertical="center" wrapText="1"/>
    </xf>
    <xf numFmtId="165" fontId="36" fillId="4" borderId="4" xfId="0" applyNumberFormat="1" applyFont="1" applyFill="1" applyBorder="1" applyAlignment="1">
      <alignment horizontal="center" vertical="center" wrapText="1"/>
    </xf>
    <xf numFmtId="165" fontId="36" fillId="4" borderId="69" xfId="0" applyNumberFormat="1" applyFont="1" applyFill="1" applyBorder="1" applyAlignment="1">
      <alignment horizontal="center" vertical="center" wrapText="1"/>
    </xf>
    <xf numFmtId="165" fontId="36" fillId="4" borderId="13" xfId="0" applyNumberFormat="1" applyFont="1" applyFill="1" applyBorder="1" applyAlignment="1">
      <alignment horizontal="center" vertical="center" wrapText="1"/>
    </xf>
    <xf numFmtId="0" fontId="36" fillId="4" borderId="72" xfId="0" applyFont="1" applyFill="1" applyBorder="1" applyAlignment="1">
      <alignment horizontal="center" vertical="center" wrapText="1"/>
    </xf>
    <xf numFmtId="2" fontId="5" fillId="5" borderId="49" xfId="4" applyNumberFormat="1" applyFont="1" applyFill="1" applyBorder="1" applyAlignment="1">
      <alignment horizontal="center"/>
    </xf>
    <xf numFmtId="2" fontId="5" fillId="5" borderId="50" xfId="4" applyNumberFormat="1" applyFont="1" applyFill="1" applyBorder="1" applyAlignment="1">
      <alignment horizontal="center"/>
    </xf>
    <xf numFmtId="2" fontId="4" fillId="3" borderId="51" xfId="3" applyNumberFormat="1" applyFont="1" applyFill="1" applyBorder="1" applyAlignment="1">
      <alignment horizontal="center"/>
    </xf>
    <xf numFmtId="2" fontId="4" fillId="3" borderId="50" xfId="3" applyNumberFormat="1" applyFont="1" applyFill="1" applyBorder="1" applyAlignment="1">
      <alignment horizontal="center"/>
    </xf>
    <xf numFmtId="2" fontId="4" fillId="6" borderId="50" xfId="3" applyNumberFormat="1" applyFont="1" applyFill="1" applyBorder="1" applyAlignment="1">
      <alignment horizontal="center"/>
    </xf>
    <xf numFmtId="2" fontId="4" fillId="7" borderId="50" xfId="3" applyNumberFormat="1" applyFont="1" applyFill="1" applyBorder="1" applyAlignment="1">
      <alignment horizontal="center"/>
    </xf>
    <xf numFmtId="2" fontId="4" fillId="8" borderId="52" xfId="3" applyNumberFormat="1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14" fillId="14" borderId="0" xfId="2" applyFont="1" applyFill="1"/>
    <xf numFmtId="0" fontId="0" fillId="14" borderId="0" xfId="0" applyFill="1"/>
    <xf numFmtId="0" fontId="42" fillId="14" borderId="0" xfId="0" applyFont="1" applyFill="1" applyAlignment="1">
      <alignment horizontal="center" vertical="center"/>
    </xf>
    <xf numFmtId="2" fontId="0" fillId="14" borderId="0" xfId="0" applyNumberFormat="1" applyFill="1" applyAlignment="1">
      <alignment horizontal="center" vertical="center"/>
    </xf>
    <xf numFmtId="0" fontId="0" fillId="14" borderId="0" xfId="0" applyFill="1" applyAlignment="1">
      <alignment wrapText="1"/>
    </xf>
    <xf numFmtId="0" fontId="0" fillId="14" borderId="0" xfId="0" applyFill="1" applyAlignment="1">
      <alignment horizontal="left"/>
    </xf>
    <xf numFmtId="0" fontId="0" fillId="14" borderId="0" xfId="0" applyFill="1" applyAlignment="1">
      <alignment vertical="center"/>
    </xf>
    <xf numFmtId="0" fontId="32" fillId="14" borderId="0" xfId="0" applyFont="1" applyFill="1" applyAlignment="1">
      <alignment horizontal="center"/>
    </xf>
    <xf numFmtId="0" fontId="0" fillId="14" borderId="0" xfId="0" applyFill="1" applyAlignment="1">
      <alignment horizontal="right"/>
    </xf>
    <xf numFmtId="0" fontId="20" fillId="2" borderId="0" xfId="0" applyFont="1" applyFill="1"/>
    <xf numFmtId="0" fontId="20" fillId="0" borderId="0" xfId="2" applyFont="1"/>
    <xf numFmtId="0" fontId="58" fillId="2" borderId="0" xfId="5" applyFill="1" applyAlignment="1" applyProtection="1"/>
    <xf numFmtId="0" fontId="33" fillId="14" borderId="0" xfId="0" applyFont="1" applyFill="1"/>
    <xf numFmtId="0" fontId="59" fillId="2" borderId="0" xfId="2" applyFont="1" applyFill="1" applyAlignment="1">
      <alignment horizontal="center" wrapText="1"/>
    </xf>
    <xf numFmtId="0" fontId="20" fillId="2" borderId="0" xfId="2" applyFont="1" applyFill="1" applyAlignment="1">
      <alignment vertical="top" wrapText="1"/>
    </xf>
    <xf numFmtId="0" fontId="2" fillId="0" borderId="0" xfId="2" applyAlignment="1">
      <alignment wrapText="1"/>
    </xf>
    <xf numFmtId="0" fontId="31" fillId="10" borderId="55" xfId="0" applyFont="1" applyFill="1" applyBorder="1" applyAlignment="1">
      <alignment horizontal="center" vertical="center" wrapText="1"/>
    </xf>
    <xf numFmtId="0" fontId="31" fillId="10" borderId="25" xfId="0" applyFont="1" applyFill="1" applyBorder="1" applyAlignment="1">
      <alignment horizontal="center" vertical="center" wrapText="1"/>
    </xf>
    <xf numFmtId="0" fontId="31" fillId="10" borderId="37" xfId="0" applyFont="1" applyFill="1" applyBorder="1" applyAlignment="1">
      <alignment horizontal="center" vertical="center" wrapText="1"/>
    </xf>
    <xf numFmtId="0" fontId="31" fillId="10" borderId="21" xfId="0" applyFont="1" applyFill="1" applyBorder="1" applyAlignment="1">
      <alignment horizontal="center" vertical="center" wrapText="1"/>
    </xf>
    <xf numFmtId="0" fontId="31" fillId="10" borderId="39" xfId="0" applyFont="1" applyFill="1" applyBorder="1" applyAlignment="1">
      <alignment horizontal="center" vertical="center" wrapText="1"/>
    </xf>
    <xf numFmtId="0" fontId="31" fillId="10" borderId="40" xfId="0" applyFont="1" applyFill="1" applyBorder="1" applyAlignment="1">
      <alignment horizontal="center" vertical="center" wrapText="1"/>
    </xf>
    <xf numFmtId="0" fontId="28" fillId="2" borderId="0" xfId="2" applyFont="1" applyFill="1" applyAlignment="1">
      <alignment vertical="top" wrapText="1"/>
    </xf>
    <xf numFmtId="0" fontId="30" fillId="0" borderId="0" xfId="2" applyFont="1"/>
    <xf numFmtId="14" fontId="0" fillId="3" borderId="58" xfId="0" applyNumberFormat="1" applyFill="1" applyBorder="1" applyAlignment="1">
      <alignment horizontal="left" vertical="center"/>
    </xf>
    <xf numFmtId="14" fontId="0" fillId="3" borderId="18" xfId="0" applyNumberFormat="1" applyFill="1" applyBorder="1" applyAlignment="1">
      <alignment horizontal="left" vertical="center"/>
    </xf>
    <xf numFmtId="14" fontId="0" fillId="3" borderId="42" xfId="0" applyNumberFormat="1" applyFill="1" applyBorder="1" applyAlignment="1">
      <alignment horizontal="left" vertical="center"/>
    </xf>
    <xf numFmtId="14" fontId="0" fillId="3" borderId="44" xfId="0" applyNumberFormat="1" applyFill="1" applyBorder="1" applyAlignment="1">
      <alignment horizontal="left" vertical="center"/>
    </xf>
    <xf numFmtId="0" fontId="0" fillId="3" borderId="0" xfId="0" applyFill="1" applyAlignment="1">
      <alignment horizontal="center" vertical="center" wrapText="1"/>
    </xf>
    <xf numFmtId="0" fontId="31" fillId="11" borderId="55" xfId="0" applyFont="1" applyFill="1" applyBorder="1" applyAlignment="1">
      <alignment horizontal="center" vertical="center"/>
    </xf>
    <xf numFmtId="0" fontId="31" fillId="11" borderId="25" xfId="0" applyFont="1" applyFill="1" applyBorder="1" applyAlignment="1">
      <alignment horizontal="center" vertical="center"/>
    </xf>
    <xf numFmtId="0" fontId="31" fillId="11" borderId="37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11" borderId="39" xfId="0" applyFont="1" applyFill="1" applyBorder="1" applyAlignment="1">
      <alignment horizontal="center" vertical="center"/>
    </xf>
    <xf numFmtId="0" fontId="31" fillId="11" borderId="4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wrapText="1"/>
    </xf>
    <xf numFmtId="0" fontId="33" fillId="3" borderId="0" xfId="0" applyFont="1" applyFill="1" applyAlignment="1">
      <alignment horizontal="center"/>
    </xf>
    <xf numFmtId="14" fontId="0" fillId="3" borderId="58" xfId="0" applyNumberFormat="1" applyFill="1" applyBorder="1" applyAlignment="1" applyProtection="1">
      <alignment horizontal="left" vertical="center"/>
      <protection locked="0"/>
    </xf>
    <xf numFmtId="14" fontId="0" fillId="3" borderId="18" xfId="0" applyNumberFormat="1" applyFill="1" applyBorder="1" applyAlignment="1" applyProtection="1">
      <alignment horizontal="left" vertical="center"/>
      <protection locked="0"/>
    </xf>
    <xf numFmtId="14" fontId="0" fillId="3" borderId="42" xfId="0" applyNumberFormat="1" applyFill="1" applyBorder="1" applyAlignment="1" applyProtection="1">
      <alignment horizontal="left" vertical="center"/>
      <protection locked="0"/>
    </xf>
    <xf numFmtId="14" fontId="0" fillId="3" borderId="44" xfId="0" applyNumberFormat="1" applyFill="1" applyBorder="1" applyAlignment="1" applyProtection="1">
      <alignment horizontal="left" vertical="center"/>
      <protection locked="0"/>
    </xf>
    <xf numFmtId="14" fontId="0" fillId="3" borderId="0" xfId="0" applyNumberFormat="1" applyFill="1" applyAlignment="1">
      <alignment horizontal="center" vertical="center" wrapText="1"/>
    </xf>
    <xf numFmtId="14" fontId="0" fillId="3" borderId="19" xfId="0" applyNumberFormat="1" applyFill="1" applyBorder="1" applyAlignment="1" applyProtection="1">
      <alignment horizontal="left" vertical="center"/>
      <protection locked="0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14" fontId="0" fillId="3" borderId="14" xfId="0" applyNumberFormat="1" applyFill="1" applyBorder="1" applyAlignment="1" applyProtection="1">
      <alignment horizontal="left" vertical="center"/>
      <protection locked="0"/>
    </xf>
    <xf numFmtId="14" fontId="0" fillId="3" borderId="15" xfId="0" applyNumberFormat="1" applyFill="1" applyBorder="1" applyAlignment="1" applyProtection="1">
      <alignment horizontal="left" vertical="center"/>
      <protection locked="0"/>
    </xf>
    <xf numFmtId="0" fontId="54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55" fillId="3" borderId="0" xfId="0" applyFont="1" applyFill="1" applyAlignment="1">
      <alignment horizontal="center"/>
    </xf>
    <xf numFmtId="0" fontId="50" fillId="0" borderId="55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1" fontId="8" fillId="0" borderId="38" xfId="3" applyNumberFormat="1" applyFont="1" applyBorder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0" fillId="0" borderId="38" xfId="0" applyFont="1" applyBorder="1" applyAlignment="1">
      <alignment horizontal="right" vertical="center"/>
    </xf>
    <xf numFmtId="0" fontId="56" fillId="0" borderId="0" xfId="0" applyFont="1" applyAlignment="1">
      <alignment horizontal="left" vertical="center" wrapText="1" readingOrder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1" fontId="8" fillId="3" borderId="38" xfId="3" applyNumberFormat="1" applyFont="1" applyFill="1" applyBorder="1" applyAlignment="1">
      <alignment horizontal="center" vertical="center"/>
    </xf>
    <xf numFmtId="0" fontId="50" fillId="3" borderId="55" xfId="0" applyFont="1" applyFill="1" applyBorder="1" applyAlignment="1">
      <alignment horizontal="center" vertical="center"/>
    </xf>
    <xf numFmtId="0" fontId="50" fillId="3" borderId="17" xfId="0" applyFont="1" applyFill="1" applyBorder="1" applyAlignment="1">
      <alignment horizontal="center" vertical="center"/>
    </xf>
    <xf numFmtId="0" fontId="50" fillId="3" borderId="21" xfId="0" applyFont="1" applyFill="1" applyBorder="1" applyAlignment="1">
      <alignment horizontal="center" vertical="center"/>
    </xf>
  </cellXfs>
  <cellStyles count="6">
    <cellStyle name="Hyperlink" xfId="5" builtinId="8"/>
    <cellStyle name="Hyperlink 2" xfId="1" xr:uid="{00000000-0005-0000-0000-000000000000}"/>
    <cellStyle name="Normal" xfId="0" builtinId="0"/>
    <cellStyle name="Normal 2" xfId="2" xr:uid="{00000000-0005-0000-0000-000002000000}"/>
    <cellStyle name="Normal_Medarex preliminary EZChrom Template FAA" xfId="3" xr:uid="{00000000-0005-0000-0000-000003000000}"/>
    <cellStyle name="Normal_weighed sample - THAA 041406" xfId="4" xr:uid="{00000000-0005-0000-0000-000004000000}"/>
  </cellStyles>
  <dxfs count="0"/>
  <tableStyles count="0" defaultTableStyle="TableStyleMedium2" defaultPivotStyle="PivotStyleLight16"/>
  <colors>
    <mruColors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Glycine 0.75 - 0.005 mM</a:t>
            </a:r>
          </a:p>
        </c:rich>
      </c:tx>
      <c:layout>
        <c:manualLayout>
          <c:xMode val="edge"/>
          <c:yMode val="edge"/>
          <c:x val="9.7968300078994972E-2"/>
          <c:y val="6.3660485062318029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5244094488188975"/>
                  <c:y val="-0.27641059715516275"/>
                </c:manualLayout>
              </c:layout>
              <c:numFmt formatCode="General" sourceLinked="0"/>
            </c:trendlineLbl>
          </c:trendline>
          <c:xVal>
            <c:numRef>
              <c:f>'α-Amino Acids Assay'!$I$11:$I$21</c:f>
              <c:numCache>
                <c:formatCode>General</c:formatCode>
                <c:ptCount val="11"/>
                <c:pt idx="0">
                  <c:v>0.75</c:v>
                </c:pt>
                <c:pt idx="1">
                  <c:v>0.5</c:v>
                </c:pt>
                <c:pt idx="2">
                  <c:v>0.25</c:v>
                </c:pt>
                <c:pt idx="3">
                  <c:v>0.1</c:v>
                </c:pt>
                <c:pt idx="4">
                  <c:v>7.4999999999999997E-2</c:v>
                </c:pt>
                <c:pt idx="5">
                  <c:v>0.05</c:v>
                </c:pt>
                <c:pt idx="6">
                  <c:v>2.5000000000000001E-2</c:v>
                </c:pt>
                <c:pt idx="7">
                  <c:v>0.01</c:v>
                </c:pt>
                <c:pt idx="8">
                  <c:v>7.4999999999999997E-3</c:v>
                </c:pt>
                <c:pt idx="9">
                  <c:v>5.0000000000000001E-3</c:v>
                </c:pt>
                <c:pt idx="10">
                  <c:v>0</c:v>
                </c:pt>
              </c:numCache>
            </c:numRef>
          </c:xVal>
          <c:yVal>
            <c:numRef>
              <c:f>'α-Amino Acids Assay'!$J$11:$J$21</c:f>
              <c:numCache>
                <c:formatCode>0.000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FA-4DFA-ADB4-EF1F5EFFA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3471568"/>
        <c:axId val="1"/>
      </c:scatterChart>
      <c:valAx>
        <c:axId val="55347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Glycine (mM)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 765nm</a:t>
                </a:r>
              </a:p>
            </c:rich>
          </c:tx>
          <c:overlay val="0"/>
        </c:title>
        <c:numFmt formatCode="0.000" sourceLinked="1"/>
        <c:majorTickMark val="none"/>
        <c:minorTickMark val="none"/>
        <c:tickLblPos val="nextTo"/>
        <c:crossAx val="553471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Correlation of </a:t>
            </a:r>
            <a:r>
              <a:rPr lang="en-US" i="1"/>
              <a:t>in</a:t>
            </a:r>
            <a:r>
              <a:rPr lang="en-US" i="1" baseline="0"/>
              <a:t> vitro </a:t>
            </a:r>
            <a:r>
              <a:rPr lang="en-US" sz="1800" b="1" i="0" u="none" strike="noStrike" baseline="0">
                <a:effectLst/>
              </a:rPr>
              <a:t>Ninhydrin Digestion </a:t>
            </a:r>
            <a:r>
              <a:rPr lang="en-US" baseline="0"/>
              <a:t>to Literature Results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324988736081016"/>
          <c:y val="0.274166448387756"/>
          <c:w val="0.79016704928232739"/>
          <c:h val="0.44810555555555553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 Fit'!$F$8</c:f>
              <c:strCache>
                <c:ptCount val="1"/>
                <c:pt idx="0">
                  <c:v>Literature Value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282280504410633"/>
                  <c:y val="0.18990180281518865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200" baseline="0"/>
                      <a:t>y = 1.2143x + 82.143</a:t>
                    </a:r>
                    <a:br>
                      <a:rPr lang="en-US" sz="1200" baseline="0"/>
                    </a:br>
                    <a:r>
                      <a:rPr lang="en-US" sz="1200" baseline="0"/>
                      <a:t>R² = 0.1613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'Data Fit'!$D$9:$D$15</c:f>
            </c:numRef>
          </c:xVal>
          <c:yVal>
            <c:numRef>
              <c:f>'Data Fit'!$F$9:$F$15</c:f>
              <c:numCache>
                <c:formatCode>General</c:formatCode>
                <c:ptCount val="7"/>
                <c:pt idx="0">
                  <c:v>83</c:v>
                </c:pt>
                <c:pt idx="1">
                  <c:v>86</c:v>
                </c:pt>
                <c:pt idx="2">
                  <c:v>91</c:v>
                </c:pt>
                <c:pt idx="3">
                  <c:v>84</c:v>
                </c:pt>
                <c:pt idx="4">
                  <c:v>84</c:v>
                </c:pt>
                <c:pt idx="5">
                  <c:v>81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E2-4740-9A21-EC467DA80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418832"/>
        <c:axId val="1"/>
      </c:scatterChart>
      <c:valAx>
        <c:axId val="54441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AA Corrected Ninhydrin Digestibility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Literature Value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44418832"/>
        <c:crosses val="autoZero"/>
        <c:crossBetween val="midCat"/>
      </c:valAx>
      <c:spPr>
        <a:ln w="22225">
          <a:solidFill>
            <a:schemeClr val="tx1"/>
          </a:solidFill>
        </a:ln>
      </c:spPr>
    </c:plotArea>
    <c:plotVisOnly val="1"/>
    <c:dispBlanksAs val="gap"/>
    <c:showDLblsOverMax val="0"/>
  </c:chart>
  <c:spPr>
    <a:ln w="22225"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Fit of </a:t>
            </a:r>
            <a:r>
              <a:rPr lang="en-US" i="1"/>
              <a:t>in vitro </a:t>
            </a:r>
            <a:r>
              <a:rPr lang="en-US"/>
              <a:t>Ninhydrin Digestion Results to Rat Digestibility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67167919799498743"/>
                  <c:y val="4.5564304461942255E-2"/>
                </c:manualLayout>
              </c:layout>
              <c:tx>
                <c:rich>
                  <a:bodyPr/>
                  <a:lstStyle/>
                  <a:p>
                    <a:pPr>
                      <a:defRPr sz="1400"/>
                    </a:pPr>
                    <a:r>
                      <a:rPr lang="en-US" sz="1200" baseline="0"/>
                      <a:t>y = 1.2143x + 82.143</a:t>
                    </a:r>
                    <a:br>
                      <a:rPr lang="en-US" sz="1200" baseline="0"/>
                    </a:br>
                    <a:r>
                      <a:rPr lang="en-US" sz="1200" baseline="0"/>
                      <a:t>R² = 0.1613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'Data Fit'!$E$9:$E$15</c:f>
            </c:numRef>
          </c:xVal>
          <c:yVal>
            <c:numRef>
              <c:f>'Data Fit'!$F$9:$F$15</c:f>
              <c:numCache>
                <c:formatCode>General</c:formatCode>
                <c:ptCount val="7"/>
                <c:pt idx="0">
                  <c:v>83</c:v>
                </c:pt>
                <c:pt idx="1">
                  <c:v>86</c:v>
                </c:pt>
                <c:pt idx="2">
                  <c:v>91</c:v>
                </c:pt>
                <c:pt idx="3">
                  <c:v>84</c:v>
                </c:pt>
                <c:pt idx="4">
                  <c:v>84</c:v>
                </c:pt>
                <c:pt idx="5">
                  <c:v>81</c:v>
                </c:pt>
                <c:pt idx="6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02-4E32-8C17-06CBF8D7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955576"/>
        <c:axId val="1"/>
      </c:scatterChart>
      <c:valAx>
        <c:axId val="550955576"/>
        <c:scaling>
          <c:orientation val="minMax"/>
          <c:max val="105"/>
          <c:min val="8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Regression Fit Result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5"/>
          <c:min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Literature Value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50955576"/>
        <c:crosses val="autoZero"/>
        <c:crossBetween val="midCat"/>
      </c:valAx>
      <c:spPr>
        <a:ln w="25400">
          <a:solidFill>
            <a:schemeClr val="tx1"/>
          </a:solidFill>
        </a:ln>
      </c:spPr>
    </c:plotArea>
    <c:plotVisOnly val="1"/>
    <c:dispBlanksAs val="gap"/>
    <c:showDLblsOverMax val="0"/>
  </c:chart>
  <c:spPr>
    <a:ln w="22225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hyperlink" Target="#'AA Profile Analysis'!A1"/><Relationship Id="rId7" Type="http://schemas.openxmlformats.org/officeDocument/2006/relationships/hyperlink" Target="#'Data Fit'!A1"/><Relationship Id="rId2" Type="http://schemas.openxmlformats.org/officeDocument/2006/relationships/hyperlink" Target="#'&#945;-Amino Acids Assay'!A1"/><Relationship Id="rId1" Type="http://schemas.openxmlformats.org/officeDocument/2006/relationships/hyperlink" Target="#Spreadsheet!A1"/><Relationship Id="rId6" Type="http://schemas.openxmlformats.org/officeDocument/2006/relationships/hyperlink" Target="#Instructions!A131"/><Relationship Id="rId5" Type="http://schemas.openxmlformats.org/officeDocument/2006/relationships/hyperlink" Target="#Instructions!A1"/><Relationship Id="rId4" Type="http://schemas.openxmlformats.org/officeDocument/2006/relationships/image" Target="../media/image1.png"/><Relationship Id="rId9" Type="http://schemas.openxmlformats.org/officeDocument/2006/relationships/hyperlink" Target="https://www.megazyme.com/protein-digestibility-assay-kit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31"/><Relationship Id="rId2" Type="http://schemas.openxmlformats.org/officeDocument/2006/relationships/hyperlink" Target="#Instructions!A1"/><Relationship Id="rId1" Type="http://schemas.openxmlformats.org/officeDocument/2006/relationships/chart" Target="../charts/chart1.xml"/><Relationship Id="rId5" Type="http://schemas.openxmlformats.org/officeDocument/2006/relationships/hyperlink" Target="https://www.megazyme.com/protein-digestibility-assay-kit" TargetMode="External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hyperlink" Target="https://www.megazyme.com/protein-digestibility-assay-kit" TargetMode="External"/><Relationship Id="rId5" Type="http://schemas.openxmlformats.org/officeDocument/2006/relationships/image" Target="../media/image6.jpeg"/><Relationship Id="rId4" Type="http://schemas.openxmlformats.org/officeDocument/2006/relationships/hyperlink" Target="#Instructions!A13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hyperlink" Target="#Instructions!A131"/><Relationship Id="rId1" Type="http://schemas.openxmlformats.org/officeDocument/2006/relationships/hyperlink" Target="#Instructions!A1"/><Relationship Id="rId4" Type="http://schemas.openxmlformats.org/officeDocument/2006/relationships/hyperlink" Target="https://www.megazyme.com/protein-digestibility-assay-ki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21164</xdr:colOff>
      <xdr:row>22</xdr:row>
      <xdr:rowOff>100541</xdr:rowOff>
    </xdr:from>
    <xdr:to>
      <xdr:col>4</xdr:col>
      <xdr:colOff>134406</xdr:colOff>
      <xdr:row>24</xdr:row>
      <xdr:rowOff>52916</xdr:rowOff>
    </xdr:to>
    <xdr:sp macro="" textlink="">
      <xdr:nvSpPr>
        <xdr:cNvPr id="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7952B-D311-4121-9D80-4A6A9587129C}"/>
            </a:ext>
          </a:extLst>
        </xdr:cNvPr>
        <xdr:cNvSpPr txBox="1">
          <a:spLocks noChangeArrowheads="1"/>
        </xdr:cNvSpPr>
      </xdr:nvSpPr>
      <xdr:spPr bwMode="auto">
        <a:xfrm>
          <a:off x="751414" y="5413374"/>
          <a:ext cx="1764242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Spreadsheet</a:t>
          </a:r>
          <a:endParaRPr lang="en-GB"/>
        </a:p>
      </xdr:txBody>
    </xdr:sp>
    <xdr:clientData fPrintsWithSheet="0"/>
  </xdr:twoCellAnchor>
  <xdr:twoCellAnchor editAs="oneCell">
    <xdr:from>
      <xdr:col>6</xdr:col>
      <xdr:colOff>328083</xdr:colOff>
      <xdr:row>12</xdr:row>
      <xdr:rowOff>158751</xdr:rowOff>
    </xdr:from>
    <xdr:to>
      <xdr:col>12</xdr:col>
      <xdr:colOff>497784</xdr:colOff>
      <xdr:row>14</xdr:row>
      <xdr:rowOff>164043</xdr:rowOff>
    </xdr:to>
    <xdr:sp macro="" textlink="">
      <xdr:nvSpPr>
        <xdr:cNvPr id="7" name="Rectangle 11">
          <a:extLst>
            <a:ext uri="{FF2B5EF4-FFF2-40B4-BE49-F238E27FC236}">
              <a16:creationId xmlns:a16="http://schemas.microsoft.com/office/drawing/2014/main" id="{F42F358B-2A2F-470C-A2C9-BC27D5E4E4E0}"/>
            </a:ext>
          </a:extLst>
        </xdr:cNvPr>
        <xdr:cNvSpPr>
          <a:spLocks noChangeArrowheads="1"/>
        </xdr:cNvSpPr>
      </xdr:nvSpPr>
      <xdr:spPr bwMode="auto">
        <a:xfrm>
          <a:off x="4815416" y="2878668"/>
          <a:ext cx="5165034" cy="4445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Sample ID, Description and  Sample weight.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the a Sample ID, Description and sample weight used in the </a:t>
          </a:r>
          <a:r>
            <a:rPr lang="el-GR" sz="1100" b="0" i="0" u="none" strike="noStrike" baseline="0">
              <a:solidFill>
                <a:srgbClr val="000000"/>
              </a:solidFill>
              <a:latin typeface="Gill Sans MT"/>
            </a:rPr>
            <a:t>α-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Amino Acids Assay.</a:t>
          </a:r>
          <a:endParaRPr lang="en-GB"/>
        </a:p>
      </xdr:txBody>
    </xdr:sp>
    <xdr:clientData/>
  </xdr:twoCellAnchor>
  <xdr:twoCellAnchor editAs="oneCell">
    <xdr:from>
      <xdr:col>8</xdr:col>
      <xdr:colOff>201083</xdr:colOff>
      <xdr:row>41</xdr:row>
      <xdr:rowOff>116412</xdr:rowOff>
    </xdr:from>
    <xdr:to>
      <xdr:col>13</xdr:col>
      <xdr:colOff>656166</xdr:colOff>
      <xdr:row>43</xdr:row>
      <xdr:rowOff>158747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15C9E29E-CC99-4E21-B4F3-6D241B339575}"/>
            </a:ext>
          </a:extLst>
        </xdr:cNvPr>
        <xdr:cNvSpPr>
          <a:spLocks noChangeArrowheads="1"/>
        </xdr:cNvSpPr>
      </xdr:nvSpPr>
      <xdr:spPr bwMode="auto">
        <a:xfrm>
          <a:off x="7323666" y="9535579"/>
          <a:ext cx="4762500" cy="42333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Sample and Glycine Standard Sample and  blank absorbance values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the a Sample and Glycine standard absorbance values</a:t>
          </a:r>
          <a:endParaRPr lang="en-GB"/>
        </a:p>
      </xdr:txBody>
    </xdr:sp>
    <xdr:clientData/>
  </xdr:twoCellAnchor>
  <xdr:twoCellAnchor>
    <xdr:from>
      <xdr:col>3</xdr:col>
      <xdr:colOff>609600</xdr:colOff>
      <xdr:row>13</xdr:row>
      <xdr:rowOff>190500</xdr:rowOff>
    </xdr:from>
    <xdr:to>
      <xdr:col>6</xdr:col>
      <xdr:colOff>323850</xdr:colOff>
      <xdr:row>18</xdr:row>
      <xdr:rowOff>762000</xdr:rowOff>
    </xdr:to>
    <xdr:cxnSp macro="">
      <xdr:nvCxnSpPr>
        <xdr:cNvPr id="1083" name="Straight Arrow Connector 43">
          <a:extLst>
            <a:ext uri="{FF2B5EF4-FFF2-40B4-BE49-F238E27FC236}">
              <a16:creationId xmlns:a16="http://schemas.microsoft.com/office/drawing/2014/main" id="{161999B0-3C54-48DD-9A45-EB25BA94ECA1}"/>
            </a:ext>
          </a:extLst>
        </xdr:cNvPr>
        <xdr:cNvCxnSpPr>
          <a:cxnSpLocks noChangeShapeType="1"/>
          <a:stCxn id="7" idx="1"/>
        </xdr:cNvCxnSpPr>
      </xdr:nvCxnSpPr>
      <xdr:spPr bwMode="auto">
        <a:xfrm flipH="1">
          <a:off x="1924050" y="2914650"/>
          <a:ext cx="3952875" cy="17907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1085850</xdr:colOff>
      <xdr:row>13</xdr:row>
      <xdr:rowOff>190500</xdr:rowOff>
    </xdr:from>
    <xdr:to>
      <xdr:col>6</xdr:col>
      <xdr:colOff>323850</xdr:colOff>
      <xdr:row>19</xdr:row>
      <xdr:rowOff>9525</xdr:rowOff>
    </xdr:to>
    <xdr:cxnSp macro="">
      <xdr:nvCxnSpPr>
        <xdr:cNvPr id="1084" name="Straight Arrow Connector 43">
          <a:extLst>
            <a:ext uri="{FF2B5EF4-FFF2-40B4-BE49-F238E27FC236}">
              <a16:creationId xmlns:a16="http://schemas.microsoft.com/office/drawing/2014/main" id="{1351DB49-F7AB-4226-952E-1D9C645856CB}"/>
            </a:ext>
          </a:extLst>
        </xdr:cNvPr>
        <xdr:cNvCxnSpPr>
          <a:cxnSpLocks noChangeShapeType="1"/>
          <a:stCxn id="7" idx="1"/>
        </xdr:cNvCxnSpPr>
      </xdr:nvCxnSpPr>
      <xdr:spPr bwMode="auto">
        <a:xfrm flipH="1">
          <a:off x="3457575" y="2914650"/>
          <a:ext cx="2419350" cy="18288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600075</xdr:colOff>
      <xdr:row>13</xdr:row>
      <xdr:rowOff>190500</xdr:rowOff>
    </xdr:from>
    <xdr:to>
      <xdr:col>6</xdr:col>
      <xdr:colOff>323850</xdr:colOff>
      <xdr:row>18</xdr:row>
      <xdr:rowOff>781050</xdr:rowOff>
    </xdr:to>
    <xdr:cxnSp macro="">
      <xdr:nvCxnSpPr>
        <xdr:cNvPr id="1085" name="Straight Arrow Connector 43">
          <a:extLst>
            <a:ext uri="{FF2B5EF4-FFF2-40B4-BE49-F238E27FC236}">
              <a16:creationId xmlns:a16="http://schemas.microsoft.com/office/drawing/2014/main" id="{D916FD84-0ECB-4EC8-9B30-E7C95E40A391}"/>
            </a:ext>
          </a:extLst>
        </xdr:cNvPr>
        <xdr:cNvCxnSpPr>
          <a:cxnSpLocks noChangeShapeType="1"/>
          <a:stCxn id="7" idx="1"/>
        </xdr:cNvCxnSpPr>
      </xdr:nvCxnSpPr>
      <xdr:spPr bwMode="auto">
        <a:xfrm flipH="1">
          <a:off x="5076825" y="2914650"/>
          <a:ext cx="800100" cy="180975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1371600</xdr:colOff>
      <xdr:row>37</xdr:row>
      <xdr:rowOff>85725</xdr:rowOff>
    </xdr:from>
    <xdr:to>
      <xdr:col>8</xdr:col>
      <xdr:colOff>200025</xdr:colOff>
      <xdr:row>42</xdr:row>
      <xdr:rowOff>133350</xdr:rowOff>
    </xdr:to>
    <xdr:cxnSp macro="">
      <xdr:nvCxnSpPr>
        <xdr:cNvPr id="1086" name="Straight Arrow Connector 43">
          <a:extLst>
            <a:ext uri="{FF2B5EF4-FFF2-40B4-BE49-F238E27FC236}">
              <a16:creationId xmlns:a16="http://schemas.microsoft.com/office/drawing/2014/main" id="{17480D26-459B-442B-9C1E-5747BC4FEF09}"/>
            </a:ext>
          </a:extLst>
        </xdr:cNvPr>
        <xdr:cNvCxnSpPr>
          <a:cxnSpLocks noChangeShapeType="1"/>
          <a:stCxn id="8" idx="1"/>
        </xdr:cNvCxnSpPr>
      </xdr:nvCxnSpPr>
      <xdr:spPr bwMode="auto">
        <a:xfrm flipH="1" flipV="1">
          <a:off x="3743325" y="8734425"/>
          <a:ext cx="3562350" cy="100965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628650</xdr:colOff>
      <xdr:row>37</xdr:row>
      <xdr:rowOff>133350</xdr:rowOff>
    </xdr:from>
    <xdr:to>
      <xdr:col>11</xdr:col>
      <xdr:colOff>133350</xdr:colOff>
      <xdr:row>41</xdr:row>
      <xdr:rowOff>114300</xdr:rowOff>
    </xdr:to>
    <xdr:cxnSp macro="">
      <xdr:nvCxnSpPr>
        <xdr:cNvPr id="1087" name="Straight Arrow Connector 43">
          <a:extLst>
            <a:ext uri="{FF2B5EF4-FFF2-40B4-BE49-F238E27FC236}">
              <a16:creationId xmlns:a16="http://schemas.microsoft.com/office/drawing/2014/main" id="{07EA8C2F-F352-4D3E-BCE1-7C77796446CD}"/>
            </a:ext>
          </a:extLst>
        </xdr:cNvPr>
        <xdr:cNvCxnSpPr>
          <a:cxnSpLocks noChangeShapeType="1"/>
          <a:stCxn id="8" idx="0"/>
        </xdr:cNvCxnSpPr>
      </xdr:nvCxnSpPr>
      <xdr:spPr bwMode="auto">
        <a:xfrm flipH="1" flipV="1">
          <a:off x="8420100" y="8782050"/>
          <a:ext cx="1257300" cy="75247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21164</xdr:colOff>
      <xdr:row>41</xdr:row>
      <xdr:rowOff>116418</xdr:rowOff>
    </xdr:from>
    <xdr:to>
      <xdr:col>4</xdr:col>
      <xdr:colOff>793747</xdr:colOff>
      <xdr:row>43</xdr:row>
      <xdr:rowOff>21166</xdr:rowOff>
    </xdr:to>
    <xdr:sp macro="" textlink="">
      <xdr:nvSpPr>
        <xdr:cNvPr id="30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A0A0CE-1516-4EB6-94CF-E6060679E914}"/>
            </a:ext>
          </a:extLst>
        </xdr:cNvPr>
        <xdr:cNvSpPr txBox="1">
          <a:spLocks noChangeArrowheads="1"/>
        </xdr:cNvSpPr>
      </xdr:nvSpPr>
      <xdr:spPr bwMode="auto">
        <a:xfrm>
          <a:off x="751414" y="9535585"/>
          <a:ext cx="2423583" cy="2857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</a:t>
          </a:r>
          <a:r>
            <a:rPr lang="el-GR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α-</a:t>
          </a: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Amino Acids Assay Calc</a:t>
          </a:r>
          <a:endParaRPr lang="en-GB"/>
        </a:p>
      </xdr:txBody>
    </xdr:sp>
    <xdr:clientData fPrintsWithSheet="0"/>
  </xdr:twoCellAnchor>
  <xdr:twoCellAnchor editAs="oneCell">
    <xdr:from>
      <xdr:col>8</xdr:col>
      <xdr:colOff>211667</xdr:colOff>
      <xdr:row>50</xdr:row>
      <xdr:rowOff>42333</xdr:rowOff>
    </xdr:from>
    <xdr:to>
      <xdr:col>13</xdr:col>
      <xdr:colOff>619125</xdr:colOff>
      <xdr:row>53</xdr:row>
      <xdr:rowOff>169333</xdr:rowOff>
    </xdr:to>
    <xdr:sp macro="" textlink="">
      <xdr:nvSpPr>
        <xdr:cNvPr id="32" name="Rectangle 11">
          <a:extLst>
            <a:ext uri="{FF2B5EF4-FFF2-40B4-BE49-F238E27FC236}">
              <a16:creationId xmlns:a16="http://schemas.microsoft.com/office/drawing/2014/main" id="{2A72ED90-0E3C-40D6-AC61-56AFC51685E2}"/>
            </a:ext>
          </a:extLst>
        </xdr:cNvPr>
        <xdr:cNvSpPr>
          <a:spLocks noChangeArrowheads="1"/>
        </xdr:cNvSpPr>
      </xdr:nvSpPr>
      <xdr:spPr bwMode="auto">
        <a:xfrm>
          <a:off x="7334250" y="10604500"/>
          <a:ext cx="4762500" cy="65616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Amino acid pecentage composition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percentage compostion values of each amino acid for each sample obtained from amino acid profile analysis of each sample.</a:t>
          </a:r>
          <a:endParaRPr lang="en-GB"/>
        </a:p>
      </xdr:txBody>
    </xdr:sp>
    <xdr:clientData/>
  </xdr:twoCellAnchor>
  <xdr:twoCellAnchor>
    <xdr:from>
      <xdr:col>2</xdr:col>
      <xdr:colOff>21164</xdr:colOff>
      <xdr:row>74</xdr:row>
      <xdr:rowOff>105834</xdr:rowOff>
    </xdr:from>
    <xdr:to>
      <xdr:col>4</xdr:col>
      <xdr:colOff>793747</xdr:colOff>
      <xdr:row>76</xdr:row>
      <xdr:rowOff>58209</xdr:rowOff>
    </xdr:to>
    <xdr:sp macro="" textlink="">
      <xdr:nvSpPr>
        <xdr:cNvPr id="33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556AA4-8B0D-41BA-B5A6-CDD79AEE0295}"/>
            </a:ext>
          </a:extLst>
        </xdr:cNvPr>
        <xdr:cNvSpPr txBox="1">
          <a:spLocks noChangeArrowheads="1"/>
        </xdr:cNvSpPr>
      </xdr:nvSpPr>
      <xdr:spPr bwMode="auto">
        <a:xfrm>
          <a:off x="751414" y="15949084"/>
          <a:ext cx="2423583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AA Profile Analysis Calc</a:t>
          </a:r>
          <a:endParaRPr lang="en-GB"/>
        </a:p>
      </xdr:txBody>
    </xdr:sp>
    <xdr:clientData fPrintsWithSheet="0"/>
  </xdr:twoCellAnchor>
  <xdr:twoCellAnchor>
    <xdr:from>
      <xdr:col>6</xdr:col>
      <xdr:colOff>685800</xdr:colOff>
      <xdr:row>53</xdr:row>
      <xdr:rowOff>104775</xdr:rowOff>
    </xdr:from>
    <xdr:to>
      <xdr:col>11</xdr:col>
      <xdr:colOff>152400</xdr:colOff>
      <xdr:row>58</xdr:row>
      <xdr:rowOff>152400</xdr:rowOff>
    </xdr:to>
    <xdr:cxnSp macro="">
      <xdr:nvCxnSpPr>
        <xdr:cNvPr id="1091" name="Straight Arrow Connector 43">
          <a:extLst>
            <a:ext uri="{FF2B5EF4-FFF2-40B4-BE49-F238E27FC236}">
              <a16:creationId xmlns:a16="http://schemas.microsoft.com/office/drawing/2014/main" id="{304207E9-267C-49AE-806E-C45DDE49AE9C}"/>
            </a:ext>
          </a:extLst>
        </xdr:cNvPr>
        <xdr:cNvCxnSpPr>
          <a:cxnSpLocks noChangeShapeType="1"/>
          <a:stCxn id="32" idx="2"/>
        </xdr:cNvCxnSpPr>
      </xdr:nvCxnSpPr>
      <xdr:spPr bwMode="auto">
        <a:xfrm flipH="1">
          <a:off x="6238875" y="11915775"/>
          <a:ext cx="3457575" cy="1000125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</xdr:col>
      <xdr:colOff>104775</xdr:colOff>
      <xdr:row>86</xdr:row>
      <xdr:rowOff>76200</xdr:rowOff>
    </xdr:from>
    <xdr:to>
      <xdr:col>11</xdr:col>
      <xdr:colOff>800100</xdr:colOff>
      <xdr:row>122</xdr:row>
      <xdr:rowOff>76200</xdr:rowOff>
    </xdr:to>
    <xdr:pic>
      <xdr:nvPicPr>
        <xdr:cNvPr id="1092" name="Picture 44">
          <a:extLst>
            <a:ext uri="{FF2B5EF4-FFF2-40B4-BE49-F238E27FC236}">
              <a16:creationId xmlns:a16="http://schemas.microsoft.com/office/drawing/2014/main" id="{1DF7F2DE-38BA-4321-B6B3-880577FD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011900"/>
          <a:ext cx="8924925" cy="685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110</xdr:row>
      <xdr:rowOff>9525</xdr:rowOff>
    </xdr:from>
    <xdr:to>
      <xdr:col>10</xdr:col>
      <xdr:colOff>542925</xdr:colOff>
      <xdr:row>110</xdr:row>
      <xdr:rowOff>28575</xdr:rowOff>
    </xdr:to>
    <xdr:cxnSp macro="">
      <xdr:nvCxnSpPr>
        <xdr:cNvPr id="1093" name="Straight Arrow Connector 43">
          <a:extLst>
            <a:ext uri="{FF2B5EF4-FFF2-40B4-BE49-F238E27FC236}">
              <a16:creationId xmlns:a16="http://schemas.microsoft.com/office/drawing/2014/main" id="{95BC1FEC-FF3B-42EF-A53A-F4DD4209064E}"/>
            </a:ext>
          </a:extLst>
        </xdr:cNvPr>
        <xdr:cNvCxnSpPr>
          <a:cxnSpLocks noChangeShapeType="1"/>
          <a:stCxn id="47" idx="1"/>
        </xdr:cNvCxnSpPr>
      </xdr:nvCxnSpPr>
      <xdr:spPr bwMode="auto">
        <a:xfrm flipH="1">
          <a:off x="7800975" y="23517225"/>
          <a:ext cx="1333500" cy="1905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10</xdr:col>
      <xdr:colOff>539751</xdr:colOff>
      <xdr:row>108</xdr:row>
      <xdr:rowOff>158750</xdr:rowOff>
    </xdr:from>
    <xdr:to>
      <xdr:col>14</xdr:col>
      <xdr:colOff>582084</xdr:colOff>
      <xdr:row>111</xdr:row>
      <xdr:rowOff>52917</xdr:rowOff>
    </xdr:to>
    <xdr:sp macro="" textlink="">
      <xdr:nvSpPr>
        <xdr:cNvPr id="47" name="Rectangle 11">
          <a:extLst>
            <a:ext uri="{FF2B5EF4-FFF2-40B4-BE49-F238E27FC236}">
              <a16:creationId xmlns:a16="http://schemas.microsoft.com/office/drawing/2014/main" id="{B351F3A6-A228-46DF-92F1-6B312DF4653C}"/>
            </a:ext>
          </a:extLst>
        </xdr:cNvPr>
        <xdr:cNvSpPr>
          <a:spLocks noChangeArrowheads="1"/>
        </xdr:cNvSpPr>
      </xdr:nvSpPr>
      <xdr:spPr bwMode="auto">
        <a:xfrm>
          <a:off x="9154584" y="20648083"/>
          <a:ext cx="3778250" cy="46566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Moisture and protein content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</a:t>
          </a:r>
          <a:r>
            <a:rPr lang="en-GB" sz="1000" b="0" i="0" baseline="0">
              <a:effectLst/>
              <a:latin typeface="+mn-lt"/>
              <a:ea typeface="+mn-ea"/>
              <a:cs typeface="+mn-cs"/>
            </a:rPr>
            <a:t>percentage content of 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moisture and protein of the sample. </a:t>
          </a:r>
        </a:p>
      </xdr:txBody>
    </xdr:sp>
    <xdr:clientData/>
  </xdr:twoCellAnchor>
  <xdr:twoCellAnchor>
    <xdr:from>
      <xdr:col>9</xdr:col>
      <xdr:colOff>19050</xdr:colOff>
      <xdr:row>110</xdr:row>
      <xdr:rowOff>9525</xdr:rowOff>
    </xdr:from>
    <xdr:to>
      <xdr:col>10</xdr:col>
      <xdr:colOff>542925</xdr:colOff>
      <xdr:row>112</xdr:row>
      <xdr:rowOff>85725</xdr:rowOff>
    </xdr:to>
    <xdr:cxnSp macro="">
      <xdr:nvCxnSpPr>
        <xdr:cNvPr id="1095" name="Straight Arrow Connector 43">
          <a:extLst>
            <a:ext uri="{FF2B5EF4-FFF2-40B4-BE49-F238E27FC236}">
              <a16:creationId xmlns:a16="http://schemas.microsoft.com/office/drawing/2014/main" id="{BF54463D-BA4A-40F2-970D-92A71F09AF37}"/>
            </a:ext>
          </a:extLst>
        </xdr:cNvPr>
        <xdr:cNvCxnSpPr>
          <a:cxnSpLocks noChangeShapeType="1"/>
          <a:stCxn id="47" idx="1"/>
        </xdr:cNvCxnSpPr>
      </xdr:nvCxnSpPr>
      <xdr:spPr bwMode="auto">
        <a:xfrm flipH="1">
          <a:off x="7810500" y="23517225"/>
          <a:ext cx="1323975" cy="4572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10</xdr:col>
      <xdr:colOff>603250</xdr:colOff>
      <xdr:row>119</xdr:row>
      <xdr:rowOff>95250</xdr:rowOff>
    </xdr:from>
    <xdr:to>
      <xdr:col>14</xdr:col>
      <xdr:colOff>645583</xdr:colOff>
      <xdr:row>122</xdr:row>
      <xdr:rowOff>84667</xdr:rowOff>
    </xdr:to>
    <xdr:sp macro="" textlink="">
      <xdr:nvSpPr>
        <xdr:cNvPr id="60" name="Rectangle 11">
          <a:extLst>
            <a:ext uri="{FF2B5EF4-FFF2-40B4-BE49-F238E27FC236}">
              <a16:creationId xmlns:a16="http://schemas.microsoft.com/office/drawing/2014/main" id="{51CDC8C3-E34B-4278-B8E1-36DF8E641B98}"/>
            </a:ext>
          </a:extLst>
        </xdr:cNvPr>
        <xdr:cNvSpPr>
          <a:spLocks noChangeArrowheads="1"/>
        </xdr:cNvSpPr>
      </xdr:nvSpPr>
      <xdr:spPr bwMode="auto">
        <a:xfrm>
          <a:off x="9218083" y="22680083"/>
          <a:ext cx="3778250" cy="560917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PDCAAS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When all requried data have been inserted into the relevant worksheets PDCAAS is automatically calculated.</a:t>
          </a:r>
        </a:p>
      </xdr:txBody>
    </xdr:sp>
    <xdr:clientData/>
  </xdr:twoCellAnchor>
  <xdr:twoCellAnchor>
    <xdr:from>
      <xdr:col>9</xdr:col>
      <xdr:colOff>133350</xdr:colOff>
      <xdr:row>120</xdr:row>
      <xdr:rowOff>180975</xdr:rowOff>
    </xdr:from>
    <xdr:to>
      <xdr:col>10</xdr:col>
      <xdr:colOff>600075</xdr:colOff>
      <xdr:row>121</xdr:row>
      <xdr:rowOff>104775</xdr:rowOff>
    </xdr:to>
    <xdr:cxnSp macro="">
      <xdr:nvCxnSpPr>
        <xdr:cNvPr id="1097" name="Straight Arrow Connector 43">
          <a:extLst>
            <a:ext uri="{FF2B5EF4-FFF2-40B4-BE49-F238E27FC236}">
              <a16:creationId xmlns:a16="http://schemas.microsoft.com/office/drawing/2014/main" id="{DBA65A36-4A91-4939-8DF2-D80C342FD041}"/>
            </a:ext>
          </a:extLst>
        </xdr:cNvPr>
        <xdr:cNvCxnSpPr>
          <a:cxnSpLocks noChangeShapeType="1"/>
          <a:stCxn id="60" idx="1"/>
        </xdr:cNvCxnSpPr>
      </xdr:nvCxnSpPr>
      <xdr:spPr bwMode="auto">
        <a:xfrm flipH="1">
          <a:off x="7924800" y="25593675"/>
          <a:ext cx="1266825" cy="1143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2</xdr:col>
      <xdr:colOff>21164</xdr:colOff>
      <xdr:row>130</xdr:row>
      <xdr:rowOff>99485</xdr:rowOff>
    </xdr:from>
    <xdr:to>
      <xdr:col>3</xdr:col>
      <xdr:colOff>989401</xdr:colOff>
      <xdr:row>131</xdr:row>
      <xdr:rowOff>157695</xdr:rowOff>
    </xdr:to>
    <xdr:sp macro="" textlink="">
      <xdr:nvSpPr>
        <xdr:cNvPr id="70" name="Text 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C92CB8-B2B1-4D7B-BD7F-5CCA7B3791EB}"/>
            </a:ext>
          </a:extLst>
        </xdr:cNvPr>
        <xdr:cNvSpPr txBox="1">
          <a:spLocks noChangeArrowheads="1"/>
        </xdr:cNvSpPr>
      </xdr:nvSpPr>
      <xdr:spPr bwMode="auto">
        <a:xfrm>
          <a:off x="751414" y="28039485"/>
          <a:ext cx="1560904" cy="2804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14</xdr:col>
      <xdr:colOff>804332</xdr:colOff>
      <xdr:row>8</xdr:row>
      <xdr:rowOff>127000</xdr:rowOff>
    </xdr:from>
    <xdr:to>
      <xdr:col>15</xdr:col>
      <xdr:colOff>846666</xdr:colOff>
      <xdr:row>10</xdr:row>
      <xdr:rowOff>21167</xdr:rowOff>
    </xdr:to>
    <xdr:sp macro="" textlink="">
      <xdr:nvSpPr>
        <xdr:cNvPr id="82" name="Text Box 4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DC4E20-A438-4C81-BBDC-5F89D0DB0039}"/>
            </a:ext>
          </a:extLst>
        </xdr:cNvPr>
        <xdr:cNvSpPr txBox="1">
          <a:spLocks noChangeArrowheads="1"/>
        </xdr:cNvSpPr>
      </xdr:nvSpPr>
      <xdr:spPr bwMode="auto">
        <a:xfrm>
          <a:off x="13155082" y="1460500"/>
          <a:ext cx="963084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21164</xdr:colOff>
      <xdr:row>83</xdr:row>
      <xdr:rowOff>63504</xdr:rowOff>
    </xdr:from>
    <xdr:to>
      <xdr:col>3</xdr:col>
      <xdr:colOff>507989</xdr:colOff>
      <xdr:row>85</xdr:row>
      <xdr:rowOff>15879</xdr:rowOff>
    </xdr:to>
    <xdr:sp macro="" textlink="">
      <xdr:nvSpPr>
        <xdr:cNvPr id="83" name="Text 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DF283E5-E652-406D-A512-67440414705D}"/>
            </a:ext>
          </a:extLst>
        </xdr:cNvPr>
        <xdr:cNvSpPr txBox="1">
          <a:spLocks noChangeArrowheads="1"/>
        </xdr:cNvSpPr>
      </xdr:nvSpPr>
      <xdr:spPr bwMode="auto">
        <a:xfrm>
          <a:off x="751414" y="18362087"/>
          <a:ext cx="1079492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Data Fit</a:t>
          </a:r>
          <a:endParaRPr lang="en-GB"/>
        </a:p>
      </xdr:txBody>
    </xdr:sp>
    <xdr:clientData fPrintsWithSheet="0"/>
  </xdr:twoCellAnchor>
  <xdr:twoCellAnchor editAs="oneCell">
    <xdr:from>
      <xdr:col>8</xdr:col>
      <xdr:colOff>433917</xdr:colOff>
      <xdr:row>78</xdr:row>
      <xdr:rowOff>190502</xdr:rowOff>
    </xdr:from>
    <xdr:to>
      <xdr:col>13</xdr:col>
      <xdr:colOff>889000</xdr:colOff>
      <xdr:row>79</xdr:row>
      <xdr:rowOff>455084</xdr:rowOff>
    </xdr:to>
    <xdr:sp macro="" textlink="">
      <xdr:nvSpPr>
        <xdr:cNvPr id="84" name="Rectangle 11">
          <a:extLst>
            <a:ext uri="{FF2B5EF4-FFF2-40B4-BE49-F238E27FC236}">
              <a16:creationId xmlns:a16="http://schemas.microsoft.com/office/drawing/2014/main" id="{B16EBD3C-5AFA-4FC3-95B6-302BBC087411}"/>
            </a:ext>
          </a:extLst>
        </xdr:cNvPr>
        <xdr:cNvSpPr>
          <a:spLocks noChangeArrowheads="1"/>
        </xdr:cNvSpPr>
      </xdr:nvSpPr>
      <xdr:spPr bwMode="auto">
        <a:xfrm>
          <a:off x="7556500" y="16869835"/>
          <a:ext cx="4762500" cy="46566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Literature Value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literature value of the cotrol samples if different from the default values.</a:t>
          </a:r>
          <a:endParaRPr lang="en-GB"/>
        </a:p>
      </xdr:txBody>
    </xdr:sp>
    <xdr:clientData/>
  </xdr:twoCellAnchor>
  <xdr:twoCellAnchor>
    <xdr:from>
      <xdr:col>7</xdr:col>
      <xdr:colOff>438150</xdr:colOff>
      <xdr:row>79</xdr:row>
      <xdr:rowOff>457200</xdr:rowOff>
    </xdr:from>
    <xdr:to>
      <xdr:col>11</xdr:col>
      <xdr:colOff>371475</xdr:colOff>
      <xdr:row>81</xdr:row>
      <xdr:rowOff>19050</xdr:rowOff>
    </xdr:to>
    <xdr:cxnSp macro="">
      <xdr:nvCxnSpPr>
        <xdr:cNvPr id="1102" name="Straight Arrow Connector 43">
          <a:extLst>
            <a:ext uri="{FF2B5EF4-FFF2-40B4-BE49-F238E27FC236}">
              <a16:creationId xmlns:a16="http://schemas.microsoft.com/office/drawing/2014/main" id="{D96B6BF4-42A2-426E-A336-3F3910E0ACEF}"/>
            </a:ext>
          </a:extLst>
        </xdr:cNvPr>
        <xdr:cNvCxnSpPr>
          <a:cxnSpLocks noChangeShapeType="1"/>
          <a:stCxn id="84" idx="2"/>
        </xdr:cNvCxnSpPr>
      </xdr:nvCxnSpPr>
      <xdr:spPr bwMode="auto">
        <a:xfrm flipH="1">
          <a:off x="6696075" y="17335500"/>
          <a:ext cx="3219450" cy="571500"/>
        </a:xfrm>
        <a:prstGeom prst="straightConnector1">
          <a:avLst/>
        </a:prstGeom>
        <a:noFill/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</xdr:colOff>
      <xdr:row>0</xdr:row>
      <xdr:rowOff>95249</xdr:rowOff>
    </xdr:from>
    <xdr:to>
      <xdr:col>15</xdr:col>
      <xdr:colOff>857250</xdr:colOff>
      <xdr:row>8</xdr:row>
      <xdr:rowOff>42332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9DCCD1D0-A24E-4CFF-B2CA-92560633C9C1}"/>
            </a:ext>
          </a:extLst>
        </xdr:cNvPr>
        <xdr:cNvGrpSpPr/>
      </xdr:nvGrpSpPr>
      <xdr:grpSpPr>
        <a:xfrm>
          <a:off x="609602" y="95249"/>
          <a:ext cx="13496923" cy="1375833"/>
          <a:chOff x="605119" y="99735"/>
          <a:chExt cx="11732137" cy="1224240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E31AA93E-A802-29B1-56FA-E67CBFC817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28" name="TextBox 2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F0C294BF-4A73-93BC-B816-E4A2D3E10C69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- Instructions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1947507</xdr:colOff>
      <xdr:row>3</xdr:row>
      <xdr:rowOff>156881</xdr:rowOff>
    </xdr:from>
    <xdr:to>
      <xdr:col>4</xdr:col>
      <xdr:colOff>479536</xdr:colOff>
      <xdr:row>4</xdr:row>
      <xdr:rowOff>290231</xdr:rowOff>
    </xdr:to>
    <xdr:sp macro="" textlink="">
      <xdr:nvSpPr>
        <xdr:cNvPr id="18" name="Text Box 81">
          <a:extLst>
            <a:ext uri="{FF2B5EF4-FFF2-40B4-BE49-F238E27FC236}">
              <a16:creationId xmlns:a16="http://schemas.microsoft.com/office/drawing/2014/main" id="{D49D02C9-675C-4DD2-A287-70F053E491E2}"/>
            </a:ext>
          </a:extLst>
        </xdr:cNvPr>
        <xdr:cNvSpPr txBox="1">
          <a:spLocks noChangeArrowheads="1"/>
        </xdr:cNvSpPr>
      </xdr:nvSpPr>
      <xdr:spPr bwMode="auto">
        <a:xfrm>
          <a:off x="2664683" y="537881"/>
          <a:ext cx="3216088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IE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 Protein Digestibility Assay (K-PDCAAS)</a:t>
          </a:r>
          <a:endParaRPr lang="en-GB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19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A78DD-B6FA-461B-8E89-E10C1E198A18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20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5836F3-9F9C-4EFC-AECB-BBD9925BD5F3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0</xdr:col>
      <xdr:colOff>605116</xdr:colOff>
      <xdr:row>1</xdr:row>
      <xdr:rowOff>0</xdr:rowOff>
    </xdr:from>
    <xdr:to>
      <xdr:col>7</xdr:col>
      <xdr:colOff>1106579</xdr:colOff>
      <xdr:row>4</xdr:row>
      <xdr:rowOff>652740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79F70F89-BAE8-44CD-8533-91EC2BAAEE29}"/>
            </a:ext>
          </a:extLst>
        </xdr:cNvPr>
        <xdr:cNvGrpSpPr/>
      </xdr:nvGrpSpPr>
      <xdr:grpSpPr>
        <a:xfrm>
          <a:off x="605116" y="95250"/>
          <a:ext cx="11569513" cy="1224240"/>
          <a:chOff x="605119" y="99735"/>
          <a:chExt cx="11732137" cy="1224240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58C7752-7ABB-6437-969E-C12A4AC06B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9" name="TextBox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D26B2B4-2249-7FAC-5DFE-F48AF832DB72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68439-41C6-44B6-8F2E-5DF51A815C5A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9067E-780D-470C-A9AE-D2E900084878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3024FD4-1159-429E-8451-793A41A7F9BE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0B6394F-8DDB-F04E-A578-CA8ED5B0BE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0" name="TextBox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FF5377B-F229-DA63-BECD-2D2F4420C510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9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090E3-5C8F-49BB-B925-EDA9063F67B7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10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FAAF3F-EC63-4EFF-BE81-16D30234DECB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D14EE7E-F3E0-4789-8270-34F6CA74A072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5F5C353-BF69-9D33-5FD0-243B1F5BF1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8" name="TextBox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AA9BC7E-FB24-D9DF-F009-52F1A8733447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2714D-3FF8-4B56-BC7B-0103E46ED62E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8C89E4-7A79-41B2-878D-1D8E6960968F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EA2D041-A362-4460-A1AD-5A1EC6BEDA1C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AAA7E5B-D45E-ACE9-1ED0-46FA71C402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0" name="TextBox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5585F09-CCBE-14A4-02A3-5EEF0AC6103C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987D2-E2D8-487C-A1F8-5FB4E79075F4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C99C9F-4689-4D10-AB9C-7BBDD92E3EA3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B50787E-501F-40CA-85A4-C977BAB806CC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A86CE2B-9217-0D6A-9F69-EA82271086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0" name="TextBox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8EF0156-A47E-5DA8-CF33-422E80133502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88F6EB-8502-4348-8105-F665B958F8B2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AA77D2-7091-4B94-A31D-6D364843BA74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4620BDA-9942-452A-AB37-B1392776A2DB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8E2EEB1-A5D9-F702-FB3B-5F404A0E68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0" name="TextBox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115C29-EE6B-28B0-CDF1-7FF38D62CE9D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DE1D3A-B101-4DC3-866B-3E4FC311BC79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88529E-6681-40C6-B841-F4E54010FE44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4397098-3E20-40C1-B604-580B499A57E5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2246A43-0262-5B20-1182-F123A4CAC4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0" name="TextBox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BAC153B-EBE9-8DBF-E589-484F8530618C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804F6-A668-4232-89CB-48AB7D72992F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1F18A6-B9B7-4448-AC4B-F38E5FD2B4F4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B5708EA-04F0-49BD-8B82-0A3948099516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8B81CB8-514D-04EF-BC1F-6DBB26400E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0" name="TextBox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04E3BD-7B66-6EA2-0FFF-F9AE18200125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0392F-C44F-4C3D-950D-BF5F85700E5F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08CA07-C707-42B1-9FCE-717BA2E827F2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1114425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D2CE2B2-19A7-4087-8735-9492E23004D9}"/>
            </a:ext>
          </a:extLst>
        </xdr:cNvPr>
        <xdr:cNvGrpSpPr/>
      </xdr:nvGrpSpPr>
      <xdr:grpSpPr>
        <a:xfrm>
          <a:off x="609600" y="95250"/>
          <a:ext cx="1157287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D958F88-5650-27B3-70FA-86AC5909DC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0" name="TextBox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15609C3-A7B5-5E86-2B31-5FBA921F4244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34E60-6B6D-49A8-8A20-BB9716793CBB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8FD883-44C5-4C84-8275-67C1398A5DE2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28575</xdr:colOff>
      <xdr:row>1</xdr:row>
      <xdr:rowOff>0</xdr:rowOff>
    </xdr:from>
    <xdr:to>
      <xdr:col>7</xdr:col>
      <xdr:colOff>581025</xdr:colOff>
      <xdr:row>4</xdr:row>
      <xdr:rowOff>652740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9650315-AC34-4F8D-9385-63AAA811D81B}"/>
            </a:ext>
          </a:extLst>
        </xdr:cNvPr>
        <xdr:cNvGrpSpPr/>
      </xdr:nvGrpSpPr>
      <xdr:grpSpPr>
        <a:xfrm>
          <a:off x="752475" y="95250"/>
          <a:ext cx="10896600" cy="1224240"/>
          <a:chOff x="605119" y="99735"/>
          <a:chExt cx="11732137" cy="122424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B23626B-CE8E-3FDD-368C-54FDF7951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9" name="TextBox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28831E3-2B4D-5307-61AB-944C25743236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793748</xdr:colOff>
      <xdr:row>8</xdr:row>
      <xdr:rowOff>10586</xdr:rowOff>
    </xdr:from>
    <xdr:to>
      <xdr:col>16</xdr:col>
      <xdr:colOff>793748</xdr:colOff>
      <xdr:row>9</xdr:row>
      <xdr:rowOff>95253</xdr:rowOff>
    </xdr:to>
    <xdr:sp macro="" textlink="">
      <xdr:nvSpPr>
        <xdr:cNvPr id="6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A82B05-062F-46A0-A47B-431558AFEB15}"/>
            </a:ext>
          </a:extLst>
        </xdr:cNvPr>
        <xdr:cNvSpPr txBox="1">
          <a:spLocks noChangeArrowheads="1"/>
        </xdr:cNvSpPr>
      </xdr:nvSpPr>
      <xdr:spPr bwMode="auto">
        <a:xfrm>
          <a:off x="12985748" y="134408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15</xdr:col>
      <xdr:colOff>793748</xdr:colOff>
      <xdr:row>9</xdr:row>
      <xdr:rowOff>116419</xdr:rowOff>
    </xdr:from>
    <xdr:to>
      <xdr:col>16</xdr:col>
      <xdr:colOff>793748</xdr:colOff>
      <xdr:row>11</xdr:row>
      <xdr:rowOff>3</xdr:rowOff>
    </xdr:to>
    <xdr:sp macro="" textlink="">
      <xdr:nvSpPr>
        <xdr:cNvPr id="7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AA5A8B-D597-42D5-A617-0724772791BC}"/>
            </a:ext>
          </a:extLst>
        </xdr:cNvPr>
        <xdr:cNvSpPr txBox="1">
          <a:spLocks noChangeArrowheads="1"/>
        </xdr:cNvSpPr>
      </xdr:nvSpPr>
      <xdr:spPr bwMode="auto">
        <a:xfrm>
          <a:off x="12985748" y="164041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4</xdr:colOff>
      <xdr:row>1</xdr:row>
      <xdr:rowOff>0</xdr:rowOff>
    </xdr:from>
    <xdr:to>
      <xdr:col>16</xdr:col>
      <xdr:colOff>899583</xdr:colOff>
      <xdr:row>7</xdr:row>
      <xdr:rowOff>81240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09B9C38-0308-4975-95A7-1926B1EAD335}"/>
            </a:ext>
          </a:extLst>
        </xdr:cNvPr>
        <xdr:cNvGrpSpPr/>
      </xdr:nvGrpSpPr>
      <xdr:grpSpPr>
        <a:xfrm>
          <a:off x="613837" y="95250"/>
          <a:ext cx="13398496" cy="1224240"/>
          <a:chOff x="605119" y="99735"/>
          <a:chExt cx="11732137" cy="1224240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CCA39909-FBAC-191D-989F-2B2F23524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9" name="TextBox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F4F80D-A767-10B9-EDC5-97A3725EF503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- Spreadsheet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7C646-F03E-4F10-9DD8-80D65956D7DE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7C332C-BD4D-49AD-87E9-B22C5D9B7924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0</xdr:colOff>
      <xdr:row>1</xdr:row>
      <xdr:rowOff>0</xdr:rowOff>
    </xdr:from>
    <xdr:to>
      <xdr:col>7</xdr:col>
      <xdr:colOff>552450</xdr:colOff>
      <xdr:row>4</xdr:row>
      <xdr:rowOff>652740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A2C2D65-8217-48BF-B808-1148D2DEAEBC}"/>
            </a:ext>
          </a:extLst>
        </xdr:cNvPr>
        <xdr:cNvGrpSpPr/>
      </xdr:nvGrpSpPr>
      <xdr:grpSpPr>
        <a:xfrm>
          <a:off x="723900" y="95250"/>
          <a:ext cx="10896600" cy="1224240"/>
          <a:chOff x="605119" y="99735"/>
          <a:chExt cx="11732137" cy="122424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4519F03-F6E4-1F36-1515-1D057CDB92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2" name="TextBox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269BE6B-EA38-3DCE-92D2-585E282F7DC5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6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755D9-4CAB-4EBD-855B-10C1389872A0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7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88B598-96C4-4FCE-BAE8-73FC72204F75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0</xdr:colOff>
      <xdr:row>1</xdr:row>
      <xdr:rowOff>0</xdr:rowOff>
    </xdr:from>
    <xdr:to>
      <xdr:col>7</xdr:col>
      <xdr:colOff>552450</xdr:colOff>
      <xdr:row>4</xdr:row>
      <xdr:rowOff>652740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DC896DCC-A1AC-4C56-AF84-667B58396EF2}"/>
            </a:ext>
          </a:extLst>
        </xdr:cNvPr>
        <xdr:cNvGrpSpPr/>
      </xdr:nvGrpSpPr>
      <xdr:grpSpPr>
        <a:xfrm>
          <a:off x="723900" y="95250"/>
          <a:ext cx="10896600" cy="1224240"/>
          <a:chOff x="605119" y="99735"/>
          <a:chExt cx="11732137" cy="122424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15C1637B-39E4-3EEB-6A93-E42654C97E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2" name="TextBox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FA2167-FF48-D2B0-ACB4-2C50F7AADAA4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23</xdr:row>
      <xdr:rowOff>47625</xdr:rowOff>
    </xdr:from>
    <xdr:to>
      <xdr:col>13</xdr:col>
      <xdr:colOff>361950</xdr:colOff>
      <xdr:row>32</xdr:row>
      <xdr:rowOff>76200</xdr:rowOff>
    </xdr:to>
    <xdr:graphicFrame macro="">
      <xdr:nvGraphicFramePr>
        <xdr:cNvPr id="3085" name="Chart 6">
          <a:extLst>
            <a:ext uri="{FF2B5EF4-FFF2-40B4-BE49-F238E27FC236}">
              <a16:creationId xmlns:a16="http://schemas.microsoft.com/office/drawing/2014/main" id="{5A63A2D3-DF42-4FE1-8036-80E8B6C65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257175</xdr:colOff>
      <xdr:row>4</xdr:row>
      <xdr:rowOff>9525</xdr:rowOff>
    </xdr:from>
    <xdr:to>
      <xdr:col>14</xdr:col>
      <xdr:colOff>28575</xdr:colOff>
      <xdr:row>4</xdr:row>
      <xdr:rowOff>284692</xdr:rowOff>
    </xdr:to>
    <xdr:sp macro="" textlink="">
      <xdr:nvSpPr>
        <xdr:cNvPr id="9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7FF6F-AEAE-466E-AFB0-7211F87BAB79}"/>
            </a:ext>
          </a:extLst>
        </xdr:cNvPr>
        <xdr:cNvSpPr txBox="1">
          <a:spLocks noChangeArrowheads="1"/>
        </xdr:cNvSpPr>
      </xdr:nvSpPr>
      <xdr:spPr bwMode="auto">
        <a:xfrm>
          <a:off x="7991475" y="933450"/>
          <a:ext cx="99060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12</xdr:col>
      <xdr:colOff>257175</xdr:colOff>
      <xdr:row>4</xdr:row>
      <xdr:rowOff>305858</xdr:rowOff>
    </xdr:from>
    <xdr:to>
      <xdr:col>14</xdr:col>
      <xdr:colOff>28575</xdr:colOff>
      <xdr:row>6</xdr:row>
      <xdr:rowOff>28575</xdr:rowOff>
    </xdr:to>
    <xdr:sp macro="" textlink="">
      <xdr:nvSpPr>
        <xdr:cNvPr id="10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207200-EF50-4DEE-8426-0DBA09A51A53}"/>
            </a:ext>
          </a:extLst>
        </xdr:cNvPr>
        <xdr:cNvSpPr txBox="1">
          <a:spLocks noChangeArrowheads="1"/>
        </xdr:cNvSpPr>
      </xdr:nvSpPr>
      <xdr:spPr bwMode="auto">
        <a:xfrm>
          <a:off x="7991475" y="1229783"/>
          <a:ext cx="99060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1</xdr:colOff>
      <xdr:row>1</xdr:row>
      <xdr:rowOff>0</xdr:rowOff>
    </xdr:from>
    <xdr:to>
      <xdr:col>14</xdr:col>
      <xdr:colOff>76201</xdr:colOff>
      <xdr:row>3</xdr:row>
      <xdr:rowOff>466726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31D0A2A-F82D-4165-AF11-BE88541007C6}"/>
            </a:ext>
          </a:extLst>
        </xdr:cNvPr>
        <xdr:cNvGrpSpPr/>
      </xdr:nvGrpSpPr>
      <xdr:grpSpPr>
        <a:xfrm>
          <a:off x="152401" y="95250"/>
          <a:ext cx="8420100" cy="847726"/>
          <a:chOff x="605119" y="99735"/>
          <a:chExt cx="11732137" cy="1224240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219F95E9-5113-C34C-24E1-B83E223E62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3" name="TextBox 12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CD321447-7BFF-71E0-F05A-F4150B2749E6}"/>
              </a:ext>
            </a:extLst>
          </xdr:cNvPr>
          <xdr:cNvSpPr txBox="1"/>
        </xdr:nvSpPr>
        <xdr:spPr>
          <a:xfrm>
            <a:off x="605119" y="815019"/>
            <a:ext cx="5167031" cy="233843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1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1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1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1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- </a:t>
            </a:r>
            <a:r>
              <a:rPr lang="el-GR" sz="11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Calibri" panose="020F0502020204030204" pitchFamily="34" charset="0"/>
              </a:rPr>
              <a:t>α</a:t>
            </a:r>
            <a:r>
              <a:rPr lang="en-US" sz="11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Calibri" panose="020F0502020204030204" pitchFamily="34" charset="0"/>
              </a:rPr>
              <a:t>-Amino Acids Assay</a:t>
            </a:r>
            <a:endParaRPr lang="en-IE" sz="11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911679</xdr:colOff>
      <xdr:row>3</xdr:row>
      <xdr:rowOff>612321</xdr:rowOff>
    </xdr:from>
    <xdr:to>
      <xdr:col>13</xdr:col>
      <xdr:colOff>281063</xdr:colOff>
      <xdr:row>3</xdr:row>
      <xdr:rowOff>887488</xdr:rowOff>
    </xdr:to>
    <xdr:sp macro="" textlink="">
      <xdr:nvSpPr>
        <xdr:cNvPr id="7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6F3A4-7E33-413A-AC1D-D007ECD83F0C}"/>
            </a:ext>
          </a:extLst>
        </xdr:cNvPr>
        <xdr:cNvSpPr txBox="1">
          <a:spLocks noChangeArrowheads="1"/>
        </xdr:cNvSpPr>
      </xdr:nvSpPr>
      <xdr:spPr bwMode="auto">
        <a:xfrm>
          <a:off x="11906250" y="993321"/>
          <a:ext cx="1764242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11</xdr:col>
      <xdr:colOff>911679</xdr:colOff>
      <xdr:row>3</xdr:row>
      <xdr:rowOff>908654</xdr:rowOff>
    </xdr:from>
    <xdr:to>
      <xdr:col>13</xdr:col>
      <xdr:colOff>281063</xdr:colOff>
      <xdr:row>5</xdr:row>
      <xdr:rowOff>54428</xdr:rowOff>
    </xdr:to>
    <xdr:sp macro="" textlink="">
      <xdr:nvSpPr>
        <xdr:cNvPr id="8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12BD78-3D75-42A8-878C-EF49A5E2A270}"/>
            </a:ext>
          </a:extLst>
        </xdr:cNvPr>
        <xdr:cNvSpPr txBox="1">
          <a:spLocks noChangeArrowheads="1"/>
        </xdr:cNvSpPr>
      </xdr:nvSpPr>
      <xdr:spPr bwMode="auto">
        <a:xfrm>
          <a:off x="11906250" y="1289654"/>
          <a:ext cx="1764242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11</xdr:col>
      <xdr:colOff>809625</xdr:colOff>
      <xdr:row>3</xdr:row>
      <xdr:rowOff>843240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E5CDCA2-D384-456A-B537-4C48DC85301F}"/>
            </a:ext>
          </a:extLst>
        </xdr:cNvPr>
        <xdr:cNvGrpSpPr/>
      </xdr:nvGrpSpPr>
      <xdr:grpSpPr>
        <a:xfrm>
          <a:off x="152400" y="95250"/>
          <a:ext cx="11144250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3C0026A-30F8-7EB5-1974-531BB401D1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9" name="TextBox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41BC79E-FE0C-0510-AFC6-156A4201B2FE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- AA Profile Analysis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18</xdr:row>
      <xdr:rowOff>190500</xdr:rowOff>
    </xdr:from>
    <xdr:to>
      <xdr:col>14</xdr:col>
      <xdr:colOff>361950</xdr:colOff>
      <xdr:row>30</xdr:row>
      <xdr:rowOff>238125</xdr:rowOff>
    </xdr:to>
    <xdr:graphicFrame macro="">
      <xdr:nvGraphicFramePr>
        <xdr:cNvPr id="5135" name="Chart 1">
          <a:extLst>
            <a:ext uri="{FF2B5EF4-FFF2-40B4-BE49-F238E27FC236}">
              <a16:creationId xmlns:a16="http://schemas.microsoft.com/office/drawing/2014/main" id="{924CE1AE-3DE7-4DD0-9348-8FC5C3ED8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6</xdr:row>
      <xdr:rowOff>200025</xdr:rowOff>
    </xdr:from>
    <xdr:to>
      <xdr:col>14</xdr:col>
      <xdr:colOff>361950</xdr:colOff>
      <xdr:row>16</xdr:row>
      <xdr:rowOff>38100</xdr:rowOff>
    </xdr:to>
    <xdr:graphicFrame macro="">
      <xdr:nvGraphicFramePr>
        <xdr:cNvPr id="5136" name="Chart 2">
          <a:extLst>
            <a:ext uri="{FF2B5EF4-FFF2-40B4-BE49-F238E27FC236}">
              <a16:creationId xmlns:a16="http://schemas.microsoft.com/office/drawing/2014/main" id="{4A6024B8-EA6F-4B0C-A1C1-1EBFF7F10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537879</xdr:colOff>
      <xdr:row>2</xdr:row>
      <xdr:rowOff>761999</xdr:rowOff>
    </xdr:from>
    <xdr:to>
      <xdr:col>15</xdr:col>
      <xdr:colOff>89647</xdr:colOff>
      <xdr:row>3</xdr:row>
      <xdr:rowOff>174313</xdr:rowOff>
    </xdr:to>
    <xdr:sp macro="" textlink="">
      <xdr:nvSpPr>
        <xdr:cNvPr id="8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632FBE-6F39-469E-A022-71C4C0CDD5DE}"/>
            </a:ext>
          </a:extLst>
        </xdr:cNvPr>
        <xdr:cNvSpPr txBox="1">
          <a:spLocks noChangeArrowheads="1"/>
        </xdr:cNvSpPr>
      </xdr:nvSpPr>
      <xdr:spPr bwMode="auto">
        <a:xfrm>
          <a:off x="9984438" y="952499"/>
          <a:ext cx="109818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12</xdr:col>
      <xdr:colOff>537879</xdr:colOff>
      <xdr:row>4</xdr:row>
      <xdr:rowOff>4979</xdr:rowOff>
    </xdr:from>
    <xdr:to>
      <xdr:col>15</xdr:col>
      <xdr:colOff>89647</xdr:colOff>
      <xdr:row>5</xdr:row>
      <xdr:rowOff>89646</xdr:rowOff>
    </xdr:to>
    <xdr:sp macro="" textlink="">
      <xdr:nvSpPr>
        <xdr:cNvPr id="9" name="Text Box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7187AB-9F47-4F10-84AB-908D4337DE09}"/>
            </a:ext>
          </a:extLst>
        </xdr:cNvPr>
        <xdr:cNvSpPr txBox="1">
          <a:spLocks noChangeArrowheads="1"/>
        </xdr:cNvSpPr>
      </xdr:nvSpPr>
      <xdr:spPr bwMode="auto">
        <a:xfrm>
          <a:off x="9984438" y="1248832"/>
          <a:ext cx="109818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14</xdr:col>
      <xdr:colOff>381000</xdr:colOff>
      <xdr:row>2</xdr:row>
      <xdr:rowOff>657225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1DE944FC-736A-43BC-8EB0-0C5EACBB5E39}"/>
            </a:ext>
          </a:extLst>
        </xdr:cNvPr>
        <xdr:cNvGrpSpPr/>
      </xdr:nvGrpSpPr>
      <xdr:grpSpPr>
        <a:xfrm>
          <a:off x="152400" y="95250"/>
          <a:ext cx="10810875" cy="1057275"/>
          <a:chOff x="605119" y="99735"/>
          <a:chExt cx="11732137" cy="1224240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C06AA13-FAD8-20E2-B940-FD5E8FE61C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1" name="TextBox 10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FF8675C2-1437-8FBD-129F-624338361F92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 - Data Fit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6</xdr:row>
      <xdr:rowOff>84667</xdr:rowOff>
    </xdr:to>
    <xdr:sp macro="" textlink="">
      <xdr:nvSpPr>
        <xdr:cNvPr id="10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D7B04-42E4-4D25-858E-9036AF14B402}"/>
            </a:ext>
          </a:extLst>
        </xdr:cNvPr>
        <xdr:cNvSpPr txBox="1">
          <a:spLocks noChangeArrowheads="1"/>
        </xdr:cNvSpPr>
      </xdr:nvSpPr>
      <xdr:spPr bwMode="auto">
        <a:xfrm>
          <a:off x="10948147" y="1210235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6</xdr:row>
      <xdr:rowOff>105833</xdr:rowOff>
    </xdr:from>
    <xdr:to>
      <xdr:col>7</xdr:col>
      <xdr:colOff>920750</xdr:colOff>
      <xdr:row>7</xdr:row>
      <xdr:rowOff>33617</xdr:rowOff>
    </xdr:to>
    <xdr:sp macro="" textlink="">
      <xdr:nvSpPr>
        <xdr:cNvPr id="11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0BAD01-5CF8-45F1-AFAD-20E1BC798AFA}"/>
            </a:ext>
          </a:extLst>
        </xdr:cNvPr>
        <xdr:cNvSpPr txBox="1">
          <a:spLocks noChangeArrowheads="1"/>
        </xdr:cNvSpPr>
      </xdr:nvSpPr>
      <xdr:spPr bwMode="auto">
        <a:xfrm>
          <a:off x="10948147" y="1506568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1</xdr:colOff>
      <xdr:row>1</xdr:row>
      <xdr:rowOff>1</xdr:rowOff>
    </xdr:from>
    <xdr:to>
      <xdr:col>7</xdr:col>
      <xdr:colOff>1123951</xdr:colOff>
      <xdr:row>4</xdr:row>
      <xdr:rowOff>552451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D4B93E4-D497-4DEA-B770-0D1F1732B628}"/>
            </a:ext>
          </a:extLst>
        </xdr:cNvPr>
        <xdr:cNvGrpSpPr/>
      </xdr:nvGrpSpPr>
      <xdr:grpSpPr>
        <a:xfrm>
          <a:off x="609601" y="95251"/>
          <a:ext cx="11468100" cy="112395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955A098-53E4-B049-EB74-08BED17FBF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F55F965-67C7-8FBA-0C47-0E5E083A608B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8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396CA-882E-4BDA-B379-8C538CD47578}"/>
            </a:ext>
          </a:extLst>
        </xdr:cNvPr>
        <xdr:cNvSpPr txBox="1">
          <a:spLocks noChangeArrowheads="1"/>
        </xdr:cNvSpPr>
      </xdr:nvSpPr>
      <xdr:spPr bwMode="auto">
        <a:xfrm>
          <a:off x="10948147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9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406C06-56A0-42DF-B528-D90BECB2B7CC}"/>
            </a:ext>
          </a:extLst>
        </xdr:cNvPr>
        <xdr:cNvSpPr txBox="1">
          <a:spLocks noChangeArrowheads="1"/>
        </xdr:cNvSpPr>
      </xdr:nvSpPr>
      <xdr:spPr bwMode="auto">
        <a:xfrm>
          <a:off x="10948147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</xdr:col>
      <xdr:colOff>0</xdr:colOff>
      <xdr:row>1</xdr:row>
      <xdr:rowOff>0</xdr:rowOff>
    </xdr:from>
    <xdr:to>
      <xdr:col>7</xdr:col>
      <xdr:colOff>1095375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A21ED16-D465-46EE-9565-154340D341B2}"/>
            </a:ext>
          </a:extLst>
        </xdr:cNvPr>
        <xdr:cNvGrpSpPr/>
      </xdr:nvGrpSpPr>
      <xdr:grpSpPr>
        <a:xfrm>
          <a:off x="609600" y="95250"/>
          <a:ext cx="11439525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D10516C-008B-D867-11FB-FDD5FC33EE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9A9C8C35-CF13-C1BD-2058-55A7B25C118A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8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8838A-7C65-495E-A46B-9786B4945015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9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7A8C35-0046-4B72-8298-295E50170898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0</xdr:col>
      <xdr:colOff>605116</xdr:colOff>
      <xdr:row>1</xdr:row>
      <xdr:rowOff>0</xdr:rowOff>
    </xdr:from>
    <xdr:to>
      <xdr:col>7</xdr:col>
      <xdr:colOff>1106579</xdr:colOff>
      <xdr:row>4</xdr:row>
      <xdr:rowOff>652740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3D101F4-6159-40FC-A17F-9063C95D17E3}"/>
            </a:ext>
          </a:extLst>
        </xdr:cNvPr>
        <xdr:cNvGrpSpPr/>
      </xdr:nvGrpSpPr>
      <xdr:grpSpPr>
        <a:xfrm>
          <a:off x="605116" y="95250"/>
          <a:ext cx="11569513" cy="1224240"/>
          <a:chOff x="605119" y="99735"/>
          <a:chExt cx="11732137" cy="1224240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E511C73-2157-AB98-6666-B3EB8CAB65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EDD7E25A-1771-1845-0022-BFB5D0E02A93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1947507</xdr:colOff>
      <xdr:row>3</xdr:row>
      <xdr:rowOff>145677</xdr:rowOff>
    </xdr:from>
    <xdr:to>
      <xdr:col>4</xdr:col>
      <xdr:colOff>479536</xdr:colOff>
      <xdr:row>4</xdr:row>
      <xdr:rowOff>279027</xdr:rowOff>
    </xdr:to>
    <xdr:sp macro="" textlink="">
      <xdr:nvSpPr>
        <xdr:cNvPr id="8" name="Text Box 81">
          <a:extLst>
            <a:ext uri="{FF2B5EF4-FFF2-40B4-BE49-F238E27FC236}">
              <a16:creationId xmlns:a16="http://schemas.microsoft.com/office/drawing/2014/main" id="{E2875324-E9F4-4FA7-8539-54AC445626EE}"/>
            </a:ext>
          </a:extLst>
        </xdr:cNvPr>
        <xdr:cNvSpPr txBox="1">
          <a:spLocks noChangeArrowheads="1"/>
        </xdr:cNvSpPr>
      </xdr:nvSpPr>
      <xdr:spPr bwMode="auto">
        <a:xfrm>
          <a:off x="2664683" y="526677"/>
          <a:ext cx="3216088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IE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 Protein Digestibility Assay (K-PDCAAS)</a:t>
          </a:r>
          <a:endParaRPr lang="en-GB"/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920750</xdr:colOff>
      <xdr:row>5</xdr:row>
      <xdr:rowOff>275167</xdr:rowOff>
    </xdr:to>
    <xdr:sp macro="" textlink="">
      <xdr:nvSpPr>
        <xdr:cNvPr id="9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AD7D6-5628-47F8-BE3C-C6A0687B72B1}"/>
            </a:ext>
          </a:extLst>
        </xdr:cNvPr>
        <xdr:cNvSpPr txBox="1">
          <a:spLocks noChangeArrowheads="1"/>
        </xdr:cNvSpPr>
      </xdr:nvSpPr>
      <xdr:spPr bwMode="auto">
        <a:xfrm>
          <a:off x="11071412" y="1344706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7</xdr:col>
      <xdr:colOff>0</xdr:colOff>
      <xdr:row>5</xdr:row>
      <xdr:rowOff>296333</xdr:rowOff>
    </xdr:from>
    <xdr:to>
      <xdr:col>7</xdr:col>
      <xdr:colOff>920750</xdr:colOff>
      <xdr:row>6</xdr:row>
      <xdr:rowOff>235324</xdr:rowOff>
    </xdr:to>
    <xdr:sp macro="" textlink="">
      <xdr:nvSpPr>
        <xdr:cNvPr id="10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AD15F9-9025-48CA-9389-6DD1E70A2D4F}"/>
            </a:ext>
          </a:extLst>
        </xdr:cNvPr>
        <xdr:cNvSpPr txBox="1">
          <a:spLocks noChangeArrowheads="1"/>
        </xdr:cNvSpPr>
      </xdr:nvSpPr>
      <xdr:spPr bwMode="auto">
        <a:xfrm>
          <a:off x="11071412" y="1641039"/>
          <a:ext cx="920750" cy="27516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0</xdr:col>
      <xdr:colOff>605116</xdr:colOff>
      <xdr:row>1</xdr:row>
      <xdr:rowOff>0</xdr:rowOff>
    </xdr:from>
    <xdr:to>
      <xdr:col>7</xdr:col>
      <xdr:colOff>1106579</xdr:colOff>
      <xdr:row>4</xdr:row>
      <xdr:rowOff>652740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1E2A4A2-9115-46D4-9A16-352FF17EDBCA}"/>
            </a:ext>
          </a:extLst>
        </xdr:cNvPr>
        <xdr:cNvGrpSpPr/>
      </xdr:nvGrpSpPr>
      <xdr:grpSpPr>
        <a:xfrm>
          <a:off x="605116" y="95250"/>
          <a:ext cx="11569513" cy="1224240"/>
          <a:chOff x="605119" y="99735"/>
          <a:chExt cx="11732137" cy="122424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DD673C4-4199-8AAE-84A9-72616D757C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5119" y="99735"/>
            <a:ext cx="11732137" cy="1224240"/>
          </a:xfrm>
          <a:prstGeom prst="rect">
            <a:avLst/>
          </a:prstGeom>
        </xdr:spPr>
      </xdr:pic>
      <xdr:sp macro="" textlink="">
        <xdr:nvSpPr>
          <xdr:cNvPr id="12" name="TextBox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32DC87D-CFFB-9428-1B1F-4720D4C49062}"/>
              </a:ext>
            </a:extLst>
          </xdr:cNvPr>
          <xdr:cNvSpPr txBox="1"/>
        </xdr:nvSpPr>
        <xdr:spPr>
          <a:xfrm>
            <a:off x="605119" y="823634"/>
            <a:ext cx="5167031" cy="214591"/>
          </a:xfrm>
          <a:prstGeom prst="rect">
            <a:avLst/>
          </a:prstGeom>
          <a:solidFill>
            <a:srgbClr val="006747"/>
          </a:solidFill>
          <a:ln w="9525" cmpd="sng">
            <a:solidFill>
              <a:srgbClr val="006747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Protein Digestibility Assay 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(K-</a:t>
            </a:r>
            <a:r>
              <a:rPr lang="en-IE" sz="140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PDCAAS</a:t>
            </a:r>
            <a:r>
              <a:rPr lang="en-IE" sz="1400" b="0">
                <a:solidFill>
                  <a:schemeClr val="bg1"/>
                </a:solidFill>
                <a:effectLst/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rPr>
              <a:t>)</a:t>
            </a:r>
            <a:endPara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egaCalc\K-AMYLSD\K-AMYLSD_1609_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egaCalc"/>
    </sheetNames>
    <sheetDataSet>
      <sheetData sheetId="0"/>
      <sheetData sheetId="1">
        <row r="9">
          <cell r="I9"/>
          <cell r="K9">
            <v>0.4</v>
          </cell>
          <cell r="L9">
            <v>1.5</v>
          </cell>
          <cell r="M9">
            <v>10</v>
          </cell>
          <cell r="N9">
            <v>1</v>
          </cell>
          <cell r="O9"/>
          <cell r="Q9">
            <v>0.5</v>
          </cell>
          <cell r="R9">
            <v>4</v>
          </cell>
          <cell r="S9"/>
        </row>
        <row r="10">
          <cell r="I10"/>
          <cell r="K10">
            <v>0.4</v>
          </cell>
          <cell r="L10">
            <v>1.5</v>
          </cell>
          <cell r="M10">
            <v>10</v>
          </cell>
          <cell r="N10">
            <v>1</v>
          </cell>
          <cell r="O10"/>
          <cell r="Q10">
            <v>0.5</v>
          </cell>
          <cell r="R10">
            <v>4</v>
          </cell>
          <cell r="S10"/>
        </row>
        <row r="11">
          <cell r="I11"/>
          <cell r="K11">
            <v>0.4</v>
          </cell>
          <cell r="L11">
            <v>1.5</v>
          </cell>
          <cell r="M11">
            <v>10</v>
          </cell>
          <cell r="N11">
            <v>1</v>
          </cell>
          <cell r="O11"/>
          <cell r="Q11">
            <v>0.5</v>
          </cell>
          <cell r="R11">
            <v>4</v>
          </cell>
          <cell r="S11"/>
        </row>
        <row r="12">
          <cell r="I12"/>
          <cell r="K12">
            <v>0.4</v>
          </cell>
          <cell r="L12">
            <v>1.5</v>
          </cell>
          <cell r="M12">
            <v>10</v>
          </cell>
          <cell r="N12">
            <v>1</v>
          </cell>
          <cell r="O12"/>
          <cell r="Q12">
            <v>0.5</v>
          </cell>
          <cell r="R12">
            <v>4</v>
          </cell>
          <cell r="S12"/>
        </row>
        <row r="13">
          <cell r="I13"/>
          <cell r="K13">
            <v>0.4</v>
          </cell>
          <cell r="L13">
            <v>1.5</v>
          </cell>
          <cell r="M13">
            <v>10</v>
          </cell>
          <cell r="N13">
            <v>1</v>
          </cell>
          <cell r="O13"/>
          <cell r="Q13">
            <v>0.5</v>
          </cell>
          <cell r="R13">
            <v>4</v>
          </cell>
          <cell r="S13"/>
        </row>
        <row r="14">
          <cell r="I14"/>
          <cell r="K14">
            <v>0.4</v>
          </cell>
          <cell r="L14">
            <v>1.5</v>
          </cell>
          <cell r="M14">
            <v>10</v>
          </cell>
          <cell r="N14">
            <v>1</v>
          </cell>
          <cell r="O14"/>
          <cell r="Q14">
            <v>0.5</v>
          </cell>
          <cell r="R14">
            <v>4</v>
          </cell>
          <cell r="S14"/>
        </row>
        <row r="15">
          <cell r="I15"/>
          <cell r="K15">
            <v>0.4</v>
          </cell>
          <cell r="L15">
            <v>1.5</v>
          </cell>
          <cell r="M15">
            <v>10</v>
          </cell>
          <cell r="N15">
            <v>1</v>
          </cell>
          <cell r="O15"/>
          <cell r="Q15">
            <v>0.5</v>
          </cell>
          <cell r="R15">
            <v>4</v>
          </cell>
          <cell r="S15"/>
        </row>
        <row r="16">
          <cell r="I16"/>
          <cell r="K16">
            <v>0.4</v>
          </cell>
          <cell r="L16">
            <v>1.5</v>
          </cell>
          <cell r="M16">
            <v>10</v>
          </cell>
          <cell r="N16">
            <v>1</v>
          </cell>
          <cell r="O16"/>
          <cell r="Q16">
            <v>0.5</v>
          </cell>
          <cell r="R16">
            <v>4</v>
          </cell>
          <cell r="S16"/>
        </row>
        <row r="17">
          <cell r="I17"/>
          <cell r="K17">
            <v>0.4</v>
          </cell>
          <cell r="L17">
            <v>1.5</v>
          </cell>
          <cell r="M17">
            <v>10</v>
          </cell>
          <cell r="N17">
            <v>1</v>
          </cell>
          <cell r="O17"/>
          <cell r="Q17">
            <v>0.5</v>
          </cell>
          <cell r="R17">
            <v>4</v>
          </cell>
          <cell r="S17"/>
        </row>
        <row r="18">
          <cell r="I18"/>
          <cell r="K18">
            <v>0.4</v>
          </cell>
          <cell r="L18">
            <v>1.5</v>
          </cell>
          <cell r="M18">
            <v>10</v>
          </cell>
          <cell r="N18">
            <v>1</v>
          </cell>
          <cell r="O18"/>
          <cell r="Q18">
            <v>0.5</v>
          </cell>
          <cell r="R18">
            <v>4</v>
          </cell>
          <cell r="S18"/>
        </row>
        <row r="19">
          <cell r="I19"/>
          <cell r="K19">
            <v>0.4</v>
          </cell>
          <cell r="L19">
            <v>1.5</v>
          </cell>
          <cell r="M19">
            <v>10</v>
          </cell>
          <cell r="N19">
            <v>1</v>
          </cell>
          <cell r="O19"/>
          <cell r="Q19">
            <v>0.5</v>
          </cell>
          <cell r="R19">
            <v>4</v>
          </cell>
          <cell r="S19"/>
        </row>
        <row r="20">
          <cell r="I20"/>
          <cell r="K20">
            <v>0.4</v>
          </cell>
          <cell r="L20">
            <v>1.5</v>
          </cell>
          <cell r="M20">
            <v>10</v>
          </cell>
          <cell r="N20">
            <v>1</v>
          </cell>
          <cell r="O20"/>
          <cell r="Q20">
            <v>0.5</v>
          </cell>
          <cell r="R20">
            <v>4</v>
          </cell>
          <cell r="S20"/>
        </row>
        <row r="21">
          <cell r="I21"/>
          <cell r="K21">
            <v>0.4</v>
          </cell>
          <cell r="L21">
            <v>1.5</v>
          </cell>
          <cell r="M21">
            <v>10</v>
          </cell>
          <cell r="N21">
            <v>1</v>
          </cell>
          <cell r="O21"/>
          <cell r="Q21">
            <v>0.5</v>
          </cell>
          <cell r="R21">
            <v>4</v>
          </cell>
          <cell r="S21"/>
        </row>
        <row r="22">
          <cell r="I22"/>
          <cell r="K22">
            <v>0.4</v>
          </cell>
          <cell r="L22">
            <v>1.5</v>
          </cell>
          <cell r="M22">
            <v>10</v>
          </cell>
          <cell r="N22">
            <v>1</v>
          </cell>
          <cell r="O22"/>
          <cell r="Q22">
            <v>0.5</v>
          </cell>
          <cell r="R22">
            <v>4</v>
          </cell>
          <cell r="S22"/>
        </row>
        <row r="23">
          <cell r="I23"/>
          <cell r="K23">
            <v>0.4</v>
          </cell>
          <cell r="L23">
            <v>1.5</v>
          </cell>
          <cell r="M23">
            <v>10</v>
          </cell>
          <cell r="N23">
            <v>1</v>
          </cell>
          <cell r="O23"/>
          <cell r="Q23">
            <v>0.5</v>
          </cell>
          <cell r="R23">
            <v>4</v>
          </cell>
          <cell r="S23"/>
        </row>
        <row r="24">
          <cell r="I24"/>
          <cell r="K24">
            <v>0.4</v>
          </cell>
          <cell r="L24">
            <v>1.5</v>
          </cell>
          <cell r="M24">
            <v>10</v>
          </cell>
          <cell r="N24">
            <v>1</v>
          </cell>
          <cell r="O24"/>
          <cell r="Q24">
            <v>0.5</v>
          </cell>
          <cell r="R24">
            <v>4</v>
          </cell>
          <cell r="S24"/>
        </row>
        <row r="25">
          <cell r="I25"/>
          <cell r="K25">
            <v>0.4</v>
          </cell>
          <cell r="L25">
            <v>1.5</v>
          </cell>
          <cell r="M25">
            <v>10</v>
          </cell>
          <cell r="N25">
            <v>1</v>
          </cell>
          <cell r="O25"/>
          <cell r="Q25">
            <v>0.5</v>
          </cell>
          <cell r="R25">
            <v>4</v>
          </cell>
          <cell r="S25"/>
        </row>
        <row r="26">
          <cell r="I26"/>
          <cell r="K26">
            <v>0.4</v>
          </cell>
          <cell r="L26">
            <v>1.5</v>
          </cell>
          <cell r="M26">
            <v>10</v>
          </cell>
          <cell r="N26">
            <v>1</v>
          </cell>
          <cell r="O26"/>
          <cell r="Q26">
            <v>0.5</v>
          </cell>
          <cell r="R26">
            <v>4</v>
          </cell>
          <cell r="S26"/>
        </row>
        <row r="27">
          <cell r="I27"/>
          <cell r="K27">
            <v>0.4</v>
          </cell>
          <cell r="L27">
            <v>1.5</v>
          </cell>
          <cell r="M27">
            <v>10</v>
          </cell>
          <cell r="N27">
            <v>1</v>
          </cell>
          <cell r="O27"/>
          <cell r="Q27">
            <v>0.5</v>
          </cell>
          <cell r="R27">
            <v>4</v>
          </cell>
          <cell r="S27"/>
        </row>
        <row r="28">
          <cell r="I28"/>
          <cell r="K28">
            <v>0.4</v>
          </cell>
          <cell r="L28">
            <v>1.5</v>
          </cell>
          <cell r="M28">
            <v>10</v>
          </cell>
          <cell r="N28">
            <v>1</v>
          </cell>
          <cell r="O28"/>
          <cell r="Q28">
            <v>0.5</v>
          </cell>
          <cell r="R28">
            <v>4</v>
          </cell>
          <cell r="S28"/>
        </row>
        <row r="29">
          <cell r="I29"/>
          <cell r="K29">
            <v>0.4</v>
          </cell>
          <cell r="L29">
            <v>1.5</v>
          </cell>
          <cell r="M29">
            <v>10</v>
          </cell>
          <cell r="N29">
            <v>1</v>
          </cell>
          <cell r="O29"/>
          <cell r="Q29">
            <v>0.5</v>
          </cell>
          <cell r="R29">
            <v>4</v>
          </cell>
          <cell r="S29"/>
        </row>
        <row r="30">
          <cell r="I30"/>
          <cell r="K30">
            <v>0.4</v>
          </cell>
          <cell r="L30">
            <v>1.5</v>
          </cell>
          <cell r="M30">
            <v>10</v>
          </cell>
          <cell r="N30">
            <v>1</v>
          </cell>
          <cell r="O30"/>
          <cell r="Q30">
            <v>0.5</v>
          </cell>
          <cell r="R30">
            <v>4</v>
          </cell>
          <cell r="S30"/>
        </row>
        <row r="31">
          <cell r="I31"/>
          <cell r="K31">
            <v>0.4</v>
          </cell>
          <cell r="L31">
            <v>1.5</v>
          </cell>
          <cell r="M31">
            <v>10</v>
          </cell>
          <cell r="N31">
            <v>1</v>
          </cell>
          <cell r="O31"/>
          <cell r="Q31">
            <v>0.5</v>
          </cell>
          <cell r="R31">
            <v>4</v>
          </cell>
          <cell r="S31"/>
        </row>
        <row r="32">
          <cell r="I32"/>
          <cell r="K32">
            <v>0.4</v>
          </cell>
          <cell r="L32">
            <v>1.5</v>
          </cell>
          <cell r="M32">
            <v>10</v>
          </cell>
          <cell r="N32">
            <v>1</v>
          </cell>
          <cell r="O32"/>
          <cell r="Q32">
            <v>0.5</v>
          </cell>
          <cell r="R32">
            <v>4</v>
          </cell>
          <cell r="S32"/>
        </row>
        <row r="33">
          <cell r="I33"/>
          <cell r="K33">
            <v>0.4</v>
          </cell>
          <cell r="L33">
            <v>1.5</v>
          </cell>
          <cell r="M33">
            <v>10</v>
          </cell>
          <cell r="N33">
            <v>1</v>
          </cell>
          <cell r="O33"/>
          <cell r="Q33">
            <v>0.5</v>
          </cell>
          <cell r="R33">
            <v>4</v>
          </cell>
          <cell r="S33"/>
        </row>
        <row r="34">
          <cell r="I34"/>
          <cell r="K34">
            <v>0.4</v>
          </cell>
          <cell r="L34">
            <v>1.5</v>
          </cell>
          <cell r="M34">
            <v>10</v>
          </cell>
          <cell r="N34">
            <v>1</v>
          </cell>
          <cell r="O34"/>
          <cell r="Q34">
            <v>0.5</v>
          </cell>
          <cell r="R34">
            <v>4</v>
          </cell>
          <cell r="S34"/>
        </row>
        <row r="35">
          <cell r="I35"/>
          <cell r="K35">
            <v>0.4</v>
          </cell>
          <cell r="L35">
            <v>1.5</v>
          </cell>
          <cell r="M35">
            <v>10</v>
          </cell>
          <cell r="N35">
            <v>1</v>
          </cell>
          <cell r="O35"/>
          <cell r="Q35">
            <v>0.5</v>
          </cell>
          <cell r="R35">
            <v>4</v>
          </cell>
          <cell r="S35"/>
        </row>
        <row r="36">
          <cell r="I36"/>
          <cell r="K36">
            <v>0.4</v>
          </cell>
          <cell r="L36">
            <v>1.5</v>
          </cell>
          <cell r="M36">
            <v>10</v>
          </cell>
          <cell r="N36">
            <v>1</v>
          </cell>
          <cell r="O36"/>
          <cell r="Q36">
            <v>0.5</v>
          </cell>
          <cell r="R36">
            <v>4</v>
          </cell>
          <cell r="S36"/>
        </row>
        <row r="37">
          <cell r="I37"/>
          <cell r="K37">
            <v>0.4</v>
          </cell>
          <cell r="L37">
            <v>1.5</v>
          </cell>
          <cell r="M37">
            <v>10</v>
          </cell>
          <cell r="N37">
            <v>1</v>
          </cell>
          <cell r="O37"/>
          <cell r="Q37">
            <v>0.5</v>
          </cell>
          <cell r="R37">
            <v>4</v>
          </cell>
          <cell r="S37"/>
        </row>
        <row r="38">
          <cell r="I38"/>
          <cell r="K38">
            <v>0.4</v>
          </cell>
          <cell r="L38">
            <v>1.5</v>
          </cell>
          <cell r="M38">
            <v>10</v>
          </cell>
          <cell r="N38">
            <v>1</v>
          </cell>
          <cell r="O38"/>
          <cell r="Q38">
            <v>0.5</v>
          </cell>
          <cell r="R38">
            <v>4</v>
          </cell>
          <cell r="S38"/>
        </row>
        <row r="39">
          <cell r="I39"/>
          <cell r="K39">
            <v>0.4</v>
          </cell>
          <cell r="L39">
            <v>1.5</v>
          </cell>
          <cell r="M39">
            <v>10</v>
          </cell>
          <cell r="N39">
            <v>1</v>
          </cell>
          <cell r="O39"/>
          <cell r="Q39">
            <v>0.5</v>
          </cell>
          <cell r="R39">
            <v>4</v>
          </cell>
          <cell r="S39"/>
        </row>
        <row r="40">
          <cell r="I40"/>
          <cell r="K40">
            <v>0.4</v>
          </cell>
          <cell r="L40">
            <v>1.5</v>
          </cell>
          <cell r="M40">
            <v>10</v>
          </cell>
          <cell r="N40">
            <v>1</v>
          </cell>
          <cell r="O40"/>
          <cell r="Q40">
            <v>0.5</v>
          </cell>
          <cell r="R40">
            <v>4</v>
          </cell>
          <cell r="S40"/>
        </row>
        <row r="41">
          <cell r="I41"/>
          <cell r="K41">
            <v>0.4</v>
          </cell>
          <cell r="L41">
            <v>1.5</v>
          </cell>
          <cell r="M41">
            <v>10</v>
          </cell>
          <cell r="N41">
            <v>1</v>
          </cell>
          <cell r="O41"/>
          <cell r="Q41">
            <v>0.5</v>
          </cell>
          <cell r="R41">
            <v>4</v>
          </cell>
          <cell r="S41"/>
        </row>
        <row r="42">
          <cell r="I42"/>
          <cell r="K42">
            <v>0.4</v>
          </cell>
          <cell r="L42">
            <v>1.5</v>
          </cell>
          <cell r="M42">
            <v>10</v>
          </cell>
          <cell r="N42">
            <v>1</v>
          </cell>
          <cell r="O42"/>
          <cell r="Q42">
            <v>0.5</v>
          </cell>
          <cell r="R42">
            <v>4</v>
          </cell>
          <cell r="S42"/>
        </row>
        <row r="43">
          <cell r="I43"/>
          <cell r="K43">
            <v>0.4</v>
          </cell>
          <cell r="L43">
            <v>1.5</v>
          </cell>
          <cell r="M43">
            <v>10</v>
          </cell>
          <cell r="N43">
            <v>1</v>
          </cell>
          <cell r="O43"/>
          <cell r="Q43">
            <v>0.5</v>
          </cell>
          <cell r="R43">
            <v>4</v>
          </cell>
          <cell r="S43"/>
        </row>
        <row r="44">
          <cell r="I44"/>
          <cell r="K44">
            <v>0.4</v>
          </cell>
          <cell r="L44">
            <v>1.5</v>
          </cell>
          <cell r="M44">
            <v>10</v>
          </cell>
          <cell r="N44">
            <v>1</v>
          </cell>
          <cell r="O44"/>
          <cell r="Q44">
            <v>0.5</v>
          </cell>
          <cell r="R44">
            <v>4</v>
          </cell>
          <cell r="S44"/>
        </row>
        <row r="45">
          <cell r="I45"/>
          <cell r="K45">
            <v>0.4</v>
          </cell>
          <cell r="L45">
            <v>1.5</v>
          </cell>
          <cell r="M45">
            <v>10</v>
          </cell>
          <cell r="N45">
            <v>1</v>
          </cell>
          <cell r="O45"/>
          <cell r="Q45">
            <v>0.5</v>
          </cell>
          <cell r="R45">
            <v>4</v>
          </cell>
          <cell r="S45"/>
        </row>
        <row r="46">
          <cell r="I46"/>
          <cell r="K46">
            <v>0.4</v>
          </cell>
          <cell r="L46">
            <v>1.5</v>
          </cell>
          <cell r="M46">
            <v>10</v>
          </cell>
          <cell r="N46">
            <v>1</v>
          </cell>
          <cell r="O46"/>
          <cell r="Q46">
            <v>0.5</v>
          </cell>
          <cell r="R46">
            <v>4</v>
          </cell>
          <cell r="S46"/>
        </row>
        <row r="47">
          <cell r="I47"/>
          <cell r="K47">
            <v>0.4</v>
          </cell>
          <cell r="L47">
            <v>1.5</v>
          </cell>
          <cell r="M47">
            <v>10</v>
          </cell>
          <cell r="N47">
            <v>1</v>
          </cell>
          <cell r="O47"/>
          <cell r="Q47">
            <v>0.5</v>
          </cell>
          <cell r="R47">
            <v>4</v>
          </cell>
          <cell r="S47"/>
        </row>
        <row r="48">
          <cell r="I48"/>
          <cell r="K48">
            <v>0.4</v>
          </cell>
          <cell r="L48">
            <v>1.5</v>
          </cell>
          <cell r="M48">
            <v>10</v>
          </cell>
          <cell r="N48">
            <v>1</v>
          </cell>
          <cell r="O48"/>
          <cell r="Q48">
            <v>0.5</v>
          </cell>
          <cell r="R48">
            <v>4</v>
          </cell>
          <cell r="S48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mz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32"/>
  <sheetViews>
    <sheetView tabSelected="1" topLeftCell="A24" zoomScaleNormal="100" workbookViewId="0">
      <selection activeCell="B132" sqref="B132:Q132"/>
    </sheetView>
  </sheetViews>
  <sheetFormatPr defaultColWidth="9.140625" defaultRowHeight="15"/>
  <cols>
    <col min="1" max="1" width="9.140625" style="412" customWidth="1"/>
    <col min="2" max="2" width="1.7109375" style="412" customWidth="1"/>
    <col min="3" max="3" width="8.85546875" style="412" customWidth="1"/>
    <col min="4" max="4" width="15.85546875" style="412" customWidth="1"/>
    <col min="5" max="5" width="31.5703125" style="412" customWidth="1"/>
    <col min="6" max="6" width="16.140625" style="412" customWidth="1"/>
    <col min="7" max="7" width="10.5703125" style="412" customWidth="1"/>
    <col min="8" max="8" width="12.7109375" style="412" customWidth="1"/>
    <col min="9" max="9" width="10.28515625" style="412" customWidth="1"/>
    <col min="10" max="10" width="12" style="412" customWidth="1"/>
    <col min="11" max="12" width="14.28515625" style="412" customWidth="1"/>
    <col min="13" max="13" width="13.5703125" style="412" customWidth="1"/>
    <col min="14" max="16" width="13.85546875" style="412" customWidth="1"/>
    <col min="17" max="17" width="1.7109375" style="412" customWidth="1"/>
    <col min="18" max="16384" width="9.140625" style="412"/>
  </cols>
  <sheetData>
    <row r="1" spans="2:17" ht="7.7" customHeight="1"/>
    <row r="2" spans="2:17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2:17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7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2:17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2:17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2:17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2:17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2:17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2:17" ht="19.5">
      <c r="B11" s="34"/>
      <c r="C11" s="4" t="s">
        <v>106</v>
      </c>
      <c r="D11" s="5"/>
      <c r="E11" s="5"/>
      <c r="F11" s="5"/>
      <c r="G11" s="5"/>
      <c r="H11" s="6"/>
      <c r="I11" s="5"/>
      <c r="J11" s="5"/>
      <c r="K11" s="5"/>
      <c r="L11" s="5"/>
      <c r="M11" s="5"/>
      <c r="N11" s="5"/>
      <c r="O11" s="3"/>
      <c r="P11" s="34"/>
      <c r="Q11" s="34"/>
    </row>
    <row r="12" spans="2:17" ht="45" customHeight="1">
      <c r="B12" s="34"/>
      <c r="C12" s="435" t="s">
        <v>136</v>
      </c>
      <c r="D12" s="436"/>
      <c r="E12" s="436"/>
      <c r="F12" s="436"/>
      <c r="G12" s="436"/>
      <c r="H12" s="436"/>
      <c r="I12" s="436"/>
      <c r="J12" s="436"/>
      <c r="K12" s="436"/>
      <c r="L12" s="436"/>
      <c r="M12" s="436"/>
      <c r="N12" s="436"/>
      <c r="O12" s="436"/>
      <c r="P12" s="34"/>
      <c r="Q12" s="34"/>
    </row>
    <row r="13" spans="2:17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2:17" ht="21">
      <c r="B14" s="34"/>
      <c r="C14" s="395" t="s">
        <v>126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2:17" ht="15.75" thickBot="1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2:17" ht="21.75" thickBot="1">
      <c r="B16" s="34"/>
      <c r="C16" s="134" t="s">
        <v>3</v>
      </c>
      <c r="D16" s="437"/>
      <c r="E16" s="438"/>
      <c r="F16" s="133"/>
      <c r="G16" s="133"/>
      <c r="H16" s="133"/>
      <c r="I16" s="133"/>
      <c r="J16" s="133"/>
      <c r="K16" s="133"/>
      <c r="L16" s="133"/>
      <c r="M16" s="133"/>
      <c r="N16" s="34"/>
      <c r="O16" s="34"/>
      <c r="P16" s="34"/>
      <c r="Q16" s="34"/>
    </row>
    <row r="17" spans="2:17" ht="21.75" customHeight="1" thickBot="1">
      <c r="B17" s="34"/>
      <c r="C17" s="135" t="s">
        <v>4</v>
      </c>
      <c r="D17" s="439"/>
      <c r="E17" s="440"/>
      <c r="F17" s="49"/>
      <c r="G17" s="441"/>
      <c r="H17" s="34"/>
      <c r="I17" s="441"/>
      <c r="J17" s="442" t="s">
        <v>128</v>
      </c>
      <c r="K17" s="443"/>
      <c r="L17" s="443"/>
      <c r="M17" s="444"/>
      <c r="N17" s="429" t="s">
        <v>121</v>
      </c>
      <c r="O17" s="430"/>
      <c r="P17" s="431"/>
      <c r="Q17" s="34"/>
    </row>
    <row r="18" spans="2:17" ht="15.75" thickBot="1">
      <c r="B18" s="34"/>
      <c r="C18" s="48"/>
      <c r="D18" s="34"/>
      <c r="E18" s="34"/>
      <c r="F18" s="49"/>
      <c r="G18" s="441"/>
      <c r="H18" s="50"/>
      <c r="I18" s="441"/>
      <c r="J18" s="445"/>
      <c r="K18" s="446"/>
      <c r="L18" s="446"/>
      <c r="M18" s="447"/>
      <c r="N18" s="432"/>
      <c r="O18" s="433"/>
      <c r="P18" s="434"/>
      <c r="Q18" s="34"/>
    </row>
    <row r="19" spans="2:17" ht="62.25" customHeight="1" thickBot="1">
      <c r="B19" s="34"/>
      <c r="C19" s="59" t="s">
        <v>9</v>
      </c>
      <c r="D19" s="60" t="s">
        <v>63</v>
      </c>
      <c r="E19" s="61" t="s">
        <v>5</v>
      </c>
      <c r="F19" s="68" t="s">
        <v>6</v>
      </c>
      <c r="G19" s="51" t="s">
        <v>7</v>
      </c>
      <c r="H19" s="53" t="s">
        <v>8</v>
      </c>
      <c r="I19" s="62" t="s">
        <v>24</v>
      </c>
      <c r="J19" s="271" t="s">
        <v>20</v>
      </c>
      <c r="K19" s="272" t="s">
        <v>23</v>
      </c>
      <c r="L19" s="272" t="s">
        <v>28</v>
      </c>
      <c r="M19" s="273" t="s">
        <v>29</v>
      </c>
      <c r="N19" s="268" t="s">
        <v>60</v>
      </c>
      <c r="O19" s="269" t="s">
        <v>61</v>
      </c>
      <c r="P19" s="270" t="s">
        <v>71</v>
      </c>
      <c r="Q19" s="34"/>
    </row>
    <row r="20" spans="2:17">
      <c r="B20" s="34"/>
      <c r="C20" s="392">
        <v>1</v>
      </c>
      <c r="D20" s="222" t="s">
        <v>0</v>
      </c>
      <c r="E20" s="222" t="s">
        <v>0</v>
      </c>
      <c r="F20" s="223">
        <v>0.5</v>
      </c>
      <c r="G20" s="224">
        <v>22.2</v>
      </c>
      <c r="H20" s="225">
        <v>10</v>
      </c>
      <c r="I20" s="226">
        <f>5/4</f>
        <v>1.25</v>
      </c>
      <c r="J20" s="123" t="str">
        <f>'α-Amino Acids Assay'!F10</f>
        <v/>
      </c>
      <c r="K20" s="54" t="str">
        <f>IF(J20="","",(J20*I20))</f>
        <v/>
      </c>
      <c r="L20" s="55" t="str">
        <f>IF(K20="","",(K20*H20))</f>
        <v/>
      </c>
      <c r="M20" s="124" t="str">
        <f>IF(L20="","",(L20*0.5)/F20)</f>
        <v/>
      </c>
      <c r="N20" s="119"/>
      <c r="O20" s="56"/>
      <c r="P20" s="57"/>
      <c r="Q20" s="34"/>
    </row>
    <row r="21" spans="2:17">
      <c r="B21" s="34"/>
      <c r="C21" s="52">
        <v>2</v>
      </c>
      <c r="D21" s="227" t="s">
        <v>98</v>
      </c>
      <c r="E21" s="227" t="s">
        <v>98</v>
      </c>
      <c r="F21" s="228">
        <v>0.50180000000000002</v>
      </c>
      <c r="G21" s="229">
        <v>22.2</v>
      </c>
      <c r="H21" s="230">
        <v>10</v>
      </c>
      <c r="I21" s="231">
        <f>5/4</f>
        <v>1.25</v>
      </c>
      <c r="J21" s="125" t="str">
        <f>'α-Amino Acids Assay'!F11</f>
        <v/>
      </c>
      <c r="K21" s="37" t="str">
        <f>IF(J21="","",(J21*I21))</f>
        <v/>
      </c>
      <c r="L21" s="38" t="str">
        <f>IF(K21="","",(K21*H21))</f>
        <v/>
      </c>
      <c r="M21" s="126" t="str">
        <f>IF(L21="","",(L21*0.5)/F21)</f>
        <v/>
      </c>
      <c r="N21" s="120" t="str">
        <f>IF('Data Fit'!D9="","",'Data Fit'!D9)</f>
        <v/>
      </c>
      <c r="O21" s="39" t="str">
        <f>'Data Fit'!E9</f>
        <v/>
      </c>
      <c r="P21" s="40" t="str">
        <f>IF(O21="","",O21/100)</f>
        <v/>
      </c>
      <c r="Q21" s="34"/>
    </row>
    <row r="22" spans="2:17" ht="15.75" thickBot="1">
      <c r="B22" s="34"/>
      <c r="C22" s="58">
        <v>3</v>
      </c>
      <c r="D22" s="236" t="s">
        <v>99</v>
      </c>
      <c r="E22" s="236" t="s">
        <v>99</v>
      </c>
      <c r="F22" s="237">
        <v>0.49730000000000002</v>
      </c>
      <c r="G22" s="238">
        <v>22.2</v>
      </c>
      <c r="H22" s="239">
        <v>10</v>
      </c>
      <c r="I22" s="240">
        <f>5/4</f>
        <v>1.25</v>
      </c>
      <c r="J22" s="131" t="str">
        <f>'α-Amino Acids Assay'!F12</f>
        <v/>
      </c>
      <c r="K22" s="44" t="str">
        <f>IF(J22="","",(J22*I22))</f>
        <v/>
      </c>
      <c r="L22" s="45" t="str">
        <f>IF(K22="","",(K22*H22))</f>
        <v/>
      </c>
      <c r="M22" s="132" t="str">
        <f>IF(L22="","",(L22*0.5)/F22)</f>
        <v/>
      </c>
      <c r="N22" s="393" t="str">
        <f>'Data Fit'!D10</f>
        <v/>
      </c>
      <c r="O22" s="394" t="str">
        <f>'Data Fit'!E10</f>
        <v/>
      </c>
      <c r="P22" s="47" t="str">
        <f>IF(O22="","",O22/100)</f>
        <v/>
      </c>
      <c r="Q22" s="34"/>
    </row>
    <row r="23" spans="2:17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2:17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2:17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2:17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2:17" ht="21">
      <c r="B27" s="34"/>
      <c r="C27" s="395" t="s">
        <v>127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2:17" ht="15.75" thickBo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2:17" ht="45.75" thickBot="1">
      <c r="B29" s="34"/>
      <c r="C29" s="112" t="s">
        <v>9</v>
      </c>
      <c r="D29" s="113" t="s">
        <v>63</v>
      </c>
      <c r="E29" s="113" t="s">
        <v>135</v>
      </c>
      <c r="F29" s="114" t="s">
        <v>20</v>
      </c>
      <c r="G29" s="79"/>
      <c r="H29" s="115" t="s">
        <v>120</v>
      </c>
      <c r="I29" s="116" t="s">
        <v>19</v>
      </c>
      <c r="J29" s="117" t="s">
        <v>135</v>
      </c>
      <c r="K29" s="34"/>
      <c r="L29" s="34"/>
      <c r="M29" s="34"/>
      <c r="N29" s="34"/>
      <c r="O29" s="34"/>
      <c r="P29" s="34"/>
      <c r="Q29" s="34"/>
    </row>
    <row r="30" spans="2:17">
      <c r="B30" s="34"/>
      <c r="C30" s="109">
        <v>1</v>
      </c>
      <c r="D30" s="151" t="s">
        <v>0</v>
      </c>
      <c r="E30" s="399">
        <v>0.4</v>
      </c>
      <c r="F30" s="111">
        <v>0.19939064298481207</v>
      </c>
      <c r="G30" s="80"/>
      <c r="H30" s="81" t="s">
        <v>10</v>
      </c>
      <c r="I30" s="102">
        <v>1</v>
      </c>
      <c r="J30" s="400">
        <v>2</v>
      </c>
      <c r="K30" s="34"/>
      <c r="L30" s="34"/>
      <c r="M30" s="34"/>
      <c r="N30" s="34"/>
      <c r="O30" s="34"/>
      <c r="P30" s="34"/>
      <c r="Q30" s="34"/>
    </row>
    <row r="31" spans="2:17">
      <c r="B31" s="34"/>
      <c r="C31" s="82">
        <v>2</v>
      </c>
      <c r="D31" s="83" t="s">
        <v>98</v>
      </c>
      <c r="E31" s="401">
        <v>0.5</v>
      </c>
      <c r="F31" s="84">
        <v>0.24948553260778022</v>
      </c>
      <c r="G31" s="80"/>
      <c r="H31" s="81" t="s">
        <v>11</v>
      </c>
      <c r="I31" s="102">
        <v>0.75</v>
      </c>
      <c r="J31" s="400">
        <v>1.5</v>
      </c>
      <c r="K31" s="34"/>
      <c r="L31" s="34"/>
      <c r="M31" s="34"/>
      <c r="N31" s="34"/>
      <c r="O31" s="34"/>
      <c r="P31" s="34"/>
      <c r="Q31" s="34"/>
    </row>
    <row r="32" spans="2:17">
      <c r="B32" s="34"/>
      <c r="C32" s="82">
        <v>3</v>
      </c>
      <c r="D32" s="83" t="s">
        <v>99</v>
      </c>
      <c r="E32" s="401">
        <v>0.75</v>
      </c>
      <c r="F32" s="84">
        <v>0.37472275666520066</v>
      </c>
      <c r="G32" s="80"/>
      <c r="H32" s="81" t="s">
        <v>12</v>
      </c>
      <c r="I32" s="102">
        <v>0.5</v>
      </c>
      <c r="J32" s="400">
        <v>1</v>
      </c>
      <c r="K32" s="34"/>
      <c r="L32" s="34"/>
      <c r="M32" s="34"/>
      <c r="N32" s="34"/>
      <c r="O32" s="34"/>
      <c r="P32" s="34"/>
      <c r="Q32" s="34"/>
    </row>
    <row r="33" spans="2:17">
      <c r="B33" s="34"/>
      <c r="C33" s="82">
        <v>4</v>
      </c>
      <c r="D33" s="83" t="s">
        <v>100</v>
      </c>
      <c r="E33" s="401">
        <v>0.6</v>
      </c>
      <c r="F33" s="84">
        <v>0.29958042223074843</v>
      </c>
      <c r="G33" s="80"/>
      <c r="H33" s="81" t="s">
        <v>13</v>
      </c>
      <c r="I33" s="102">
        <v>0.25</v>
      </c>
      <c r="J33" s="400">
        <v>0.5</v>
      </c>
      <c r="K33" s="34"/>
      <c r="L33" s="34"/>
      <c r="M33" s="34"/>
      <c r="N33" s="34"/>
      <c r="O33" s="34"/>
      <c r="P33" s="34"/>
      <c r="Q33" s="34"/>
    </row>
    <row r="34" spans="2:17">
      <c r="B34" s="34"/>
      <c r="C34" s="82">
        <v>5</v>
      </c>
      <c r="D34" s="83" t="s">
        <v>101</v>
      </c>
      <c r="E34" s="401">
        <v>0.65</v>
      </c>
      <c r="F34" s="84">
        <v>0.32462786704223251</v>
      </c>
      <c r="G34" s="80"/>
      <c r="H34" s="81" t="s">
        <v>14</v>
      </c>
      <c r="I34" s="102">
        <v>0.1</v>
      </c>
      <c r="J34" s="400">
        <v>0.2</v>
      </c>
      <c r="K34" s="34"/>
      <c r="L34" s="34"/>
      <c r="M34" s="34"/>
      <c r="N34" s="34"/>
      <c r="O34" s="34"/>
      <c r="P34" s="34"/>
      <c r="Q34" s="34"/>
    </row>
    <row r="35" spans="2:17">
      <c r="B35" s="34"/>
      <c r="C35" s="82">
        <v>6</v>
      </c>
      <c r="D35" s="83" t="s">
        <v>102</v>
      </c>
      <c r="E35" s="401">
        <v>0.78</v>
      </c>
      <c r="F35" s="84">
        <v>0.38975122355209108</v>
      </c>
      <c r="G35" s="80"/>
      <c r="H35" s="81" t="s">
        <v>15</v>
      </c>
      <c r="I35" s="102">
        <v>7.4999999999999997E-2</v>
      </c>
      <c r="J35" s="400">
        <v>0.15</v>
      </c>
      <c r="K35" s="34"/>
      <c r="L35" s="34"/>
      <c r="M35" s="34"/>
      <c r="N35" s="34"/>
      <c r="O35" s="34"/>
      <c r="P35" s="34"/>
      <c r="Q35" s="34"/>
    </row>
    <row r="36" spans="2:17">
      <c r="B36" s="34"/>
      <c r="C36" s="82">
        <v>7</v>
      </c>
      <c r="D36" s="83" t="s">
        <v>103</v>
      </c>
      <c r="E36" s="401">
        <v>0.49</v>
      </c>
      <c r="F36" s="84">
        <v>0.24447604364548342</v>
      </c>
      <c r="G36" s="80"/>
      <c r="H36" s="81" t="s">
        <v>16</v>
      </c>
      <c r="I36" s="102">
        <v>0.05</v>
      </c>
      <c r="J36" s="400">
        <v>0.1</v>
      </c>
      <c r="K36" s="34"/>
      <c r="L36" s="34"/>
      <c r="M36" s="34"/>
      <c r="N36" s="34"/>
      <c r="O36" s="34"/>
      <c r="P36" s="34"/>
      <c r="Q36" s="34"/>
    </row>
    <row r="37" spans="2:17">
      <c r="B37" s="34"/>
      <c r="C37" s="82">
        <v>8</v>
      </c>
      <c r="D37" s="83" t="s">
        <v>2</v>
      </c>
      <c r="E37" s="401">
        <v>0.7</v>
      </c>
      <c r="F37" s="84">
        <v>0.34967531185371653</v>
      </c>
      <c r="G37" s="80"/>
      <c r="H37" s="81" t="s">
        <v>21</v>
      </c>
      <c r="I37" s="102">
        <v>2.5000000000000001E-2</v>
      </c>
      <c r="J37" s="400">
        <v>0.05</v>
      </c>
      <c r="K37" s="34"/>
      <c r="L37" s="34"/>
      <c r="M37" s="34"/>
      <c r="N37" s="34"/>
      <c r="O37" s="34"/>
      <c r="P37" s="34"/>
      <c r="Q37" s="34"/>
    </row>
    <row r="38" spans="2:17">
      <c r="B38" s="34"/>
      <c r="C38" s="82">
        <v>9</v>
      </c>
      <c r="D38" s="83" t="s">
        <v>104</v>
      </c>
      <c r="E38" s="401">
        <v>0.6</v>
      </c>
      <c r="F38" s="84">
        <v>0.29958042223074843</v>
      </c>
      <c r="G38" s="80"/>
      <c r="H38" s="85" t="s">
        <v>22</v>
      </c>
      <c r="I38" s="104">
        <v>0.01</v>
      </c>
      <c r="J38" s="402">
        <v>0.02</v>
      </c>
      <c r="K38" s="34"/>
      <c r="L38" s="34"/>
      <c r="M38" s="34"/>
      <c r="N38" s="34"/>
      <c r="O38" s="34"/>
      <c r="P38" s="34"/>
      <c r="Q38" s="34"/>
    </row>
    <row r="39" spans="2:17">
      <c r="B39" s="34"/>
      <c r="C39" s="82">
        <v>10</v>
      </c>
      <c r="D39" s="83" t="s">
        <v>96</v>
      </c>
      <c r="E39" s="401">
        <v>0.35</v>
      </c>
      <c r="F39" s="84">
        <v>0.17434319817332797</v>
      </c>
      <c r="G39" s="80"/>
      <c r="H39" s="86" t="s">
        <v>25</v>
      </c>
      <c r="I39" s="106">
        <v>7.4999999999999997E-3</v>
      </c>
      <c r="J39" s="403">
        <v>0.03</v>
      </c>
      <c r="K39" s="34"/>
      <c r="L39" s="34"/>
      <c r="M39" s="34"/>
      <c r="N39" s="34"/>
      <c r="O39" s="34"/>
      <c r="P39" s="34"/>
      <c r="Q39" s="34"/>
    </row>
    <row r="40" spans="2:17">
      <c r="B40" s="34"/>
      <c r="C40" s="82">
        <v>11</v>
      </c>
      <c r="D40" s="83" t="s">
        <v>107</v>
      </c>
      <c r="E40" s="401"/>
      <c r="F40" s="84" t="s">
        <v>107</v>
      </c>
      <c r="G40" s="80"/>
      <c r="H40" s="86" t="s">
        <v>26</v>
      </c>
      <c r="I40" s="106">
        <v>5.0000000000000001E-3</v>
      </c>
      <c r="J40" s="403">
        <v>0.01</v>
      </c>
      <c r="K40" s="34"/>
      <c r="L40" s="34"/>
      <c r="M40" s="34"/>
      <c r="N40" s="34"/>
      <c r="O40" s="34"/>
      <c r="P40" s="34"/>
      <c r="Q40" s="34"/>
    </row>
    <row r="41" spans="2:17" ht="15.75" thickBot="1">
      <c r="B41" s="34"/>
      <c r="C41" s="82">
        <v>12</v>
      </c>
      <c r="D41" s="83" t="s">
        <v>107</v>
      </c>
      <c r="E41" s="401"/>
      <c r="F41" s="84" t="s">
        <v>107</v>
      </c>
      <c r="G41" s="80"/>
      <c r="H41" s="87" t="s">
        <v>27</v>
      </c>
      <c r="I41" s="108">
        <v>0</v>
      </c>
      <c r="J41" s="404">
        <v>0</v>
      </c>
      <c r="K41" s="34"/>
      <c r="L41" s="34"/>
      <c r="M41" s="34"/>
      <c r="N41" s="34"/>
      <c r="O41" s="34"/>
      <c r="P41" s="34"/>
      <c r="Q41" s="34"/>
    </row>
    <row r="42" spans="2:17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2:17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2:17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2:17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</row>
    <row r="46" spans="2:17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2:17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</row>
    <row r="48" spans="2:17" ht="21">
      <c r="B48" s="34"/>
      <c r="C48" s="395" t="s">
        <v>132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</row>
    <row r="49" spans="2:17" ht="15.75" thickBo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  <row r="50" spans="2:17">
      <c r="B50" s="34"/>
      <c r="C50" s="34"/>
      <c r="D50" s="34"/>
      <c r="E50" s="396" t="s">
        <v>9</v>
      </c>
      <c r="F50" s="168">
        <v>2</v>
      </c>
      <c r="G50" s="242">
        <v>3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</row>
    <row r="51" spans="2:17">
      <c r="B51" s="34"/>
      <c r="C51" s="34"/>
      <c r="D51" s="34"/>
      <c r="E51" s="397" t="s">
        <v>63</v>
      </c>
      <c r="F51" s="172" t="s">
        <v>96</v>
      </c>
      <c r="G51" s="172" t="s">
        <v>130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</row>
    <row r="52" spans="2:17" ht="15.75" thickBot="1">
      <c r="B52" s="34"/>
      <c r="C52" s="34"/>
      <c r="D52" s="34"/>
      <c r="E52" s="398" t="s">
        <v>5</v>
      </c>
      <c r="F52" s="172" t="s">
        <v>129</v>
      </c>
      <c r="G52" s="243"/>
      <c r="H52" s="34"/>
      <c r="I52" s="34"/>
      <c r="J52" s="34"/>
      <c r="K52" s="34"/>
      <c r="L52" s="34"/>
      <c r="M52" s="34"/>
      <c r="N52" s="34"/>
      <c r="O52" s="34"/>
      <c r="P52" s="34"/>
      <c r="Q52" s="34"/>
    </row>
    <row r="53" spans="2:17" ht="15.75" thickBot="1">
      <c r="B53" s="34"/>
      <c r="C53" s="34"/>
      <c r="D53" s="34"/>
      <c r="E53" s="176" t="s">
        <v>32</v>
      </c>
      <c r="F53" s="178" t="s">
        <v>33</v>
      </c>
      <c r="G53" s="244" t="s">
        <v>33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</row>
    <row r="54" spans="2:17">
      <c r="B54" s="34"/>
      <c r="C54" s="34"/>
      <c r="D54" s="34"/>
      <c r="E54" s="180" t="s">
        <v>34</v>
      </c>
      <c r="F54" s="182">
        <v>0.31900000000000001</v>
      </c>
      <c r="G54" s="405">
        <v>0.17100000000000001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</row>
    <row r="55" spans="2:17">
      <c r="B55" s="34"/>
      <c r="C55" s="34"/>
      <c r="D55" s="34"/>
      <c r="E55" s="183" t="s">
        <v>35</v>
      </c>
      <c r="F55" s="185">
        <v>0.17</v>
      </c>
      <c r="G55" s="406">
        <v>0.14899999999999999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</row>
    <row r="56" spans="2:17">
      <c r="B56" s="34"/>
      <c r="C56" s="34"/>
      <c r="D56" s="34"/>
      <c r="E56" s="183" t="s">
        <v>36</v>
      </c>
      <c r="F56" s="185">
        <v>0.2</v>
      </c>
      <c r="G56" s="406">
        <v>0.19</v>
      </c>
      <c r="H56" s="34"/>
      <c r="I56" s="34"/>
      <c r="J56" s="34"/>
      <c r="K56" s="34"/>
      <c r="L56" s="34"/>
      <c r="M56" s="34"/>
      <c r="N56" s="34"/>
      <c r="O56" s="34"/>
      <c r="P56" s="34"/>
      <c r="Q56" s="34"/>
    </row>
    <row r="57" spans="2:17">
      <c r="B57" s="34"/>
      <c r="C57" s="34"/>
      <c r="D57" s="34"/>
      <c r="E57" s="186" t="s">
        <v>37</v>
      </c>
      <c r="F57" s="188">
        <v>0</v>
      </c>
      <c r="G57" s="407">
        <v>0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2:17">
      <c r="B58" s="34"/>
      <c r="C58" s="34"/>
      <c r="D58" s="34"/>
      <c r="E58" s="189" t="s">
        <v>38</v>
      </c>
      <c r="F58" s="191">
        <v>0.83</v>
      </c>
      <c r="G58" s="408">
        <v>2.0590000000000002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2:17">
      <c r="B59" s="34"/>
      <c r="C59" s="34"/>
      <c r="D59" s="34"/>
      <c r="E59" s="189" t="s">
        <v>39</v>
      </c>
      <c r="F59" s="191">
        <v>0.33800000000000002</v>
      </c>
      <c r="G59" s="408">
        <v>0.65100000000000002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2:17">
      <c r="B60" s="34"/>
      <c r="C60" s="34"/>
      <c r="D60" s="34"/>
      <c r="E60" s="189" t="s">
        <v>40</v>
      </c>
      <c r="F60" s="191">
        <v>0.44</v>
      </c>
      <c r="G60" s="408">
        <v>0.80900000000000005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</row>
    <row r="61" spans="2:17">
      <c r="B61" s="34"/>
      <c r="C61" s="34"/>
      <c r="D61" s="34"/>
      <c r="E61" s="189" t="s">
        <v>41</v>
      </c>
      <c r="F61" s="191">
        <v>2.2080000000000002</v>
      </c>
      <c r="G61" s="408">
        <v>2.907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</row>
    <row r="62" spans="2:17">
      <c r="B62" s="34"/>
      <c r="C62" s="34"/>
      <c r="D62" s="34"/>
      <c r="E62" s="192" t="s">
        <v>42</v>
      </c>
      <c r="F62" s="194">
        <v>0.52300000000000002</v>
      </c>
      <c r="G62" s="409">
        <v>0.67200000000000004</v>
      </c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2:17">
      <c r="B63" s="34"/>
      <c r="C63" s="34"/>
      <c r="D63" s="34"/>
      <c r="E63" s="189" t="s">
        <v>43</v>
      </c>
      <c r="F63" s="191">
        <v>0.46400000000000002</v>
      </c>
      <c r="G63" s="408">
        <v>0.64</v>
      </c>
      <c r="H63" s="34"/>
      <c r="I63" s="34"/>
      <c r="J63" s="34"/>
      <c r="K63" s="34"/>
      <c r="L63" s="34"/>
      <c r="M63" s="34"/>
      <c r="N63" s="34"/>
      <c r="O63" s="34"/>
      <c r="P63" s="34"/>
      <c r="Q63" s="34"/>
    </row>
    <row r="64" spans="2:17">
      <c r="B64" s="34"/>
      <c r="C64" s="34"/>
      <c r="D64" s="34"/>
      <c r="E64" s="189" t="s">
        <v>44</v>
      </c>
      <c r="F64" s="191">
        <v>0.45100000000000001</v>
      </c>
      <c r="G64" s="408">
        <v>0.69299999999999995</v>
      </c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2:17">
      <c r="B65" s="34"/>
      <c r="C65" s="34"/>
      <c r="D65" s="34"/>
      <c r="E65" s="189" t="s">
        <v>45</v>
      </c>
      <c r="F65" s="191">
        <v>0.56999999999999995</v>
      </c>
      <c r="G65" s="408">
        <v>0.86</v>
      </c>
      <c r="H65" s="34"/>
      <c r="I65" s="34"/>
      <c r="J65" s="34"/>
      <c r="K65" s="34"/>
      <c r="L65" s="34"/>
      <c r="M65" s="34"/>
      <c r="N65" s="34"/>
      <c r="O65" s="34"/>
      <c r="P65" s="34"/>
      <c r="Q65" s="34"/>
    </row>
    <row r="66" spans="2:17">
      <c r="B66" s="34"/>
      <c r="C66" s="34"/>
      <c r="D66" s="34"/>
      <c r="E66" s="189" t="s">
        <v>46</v>
      </c>
      <c r="F66" s="191">
        <v>0.41299999999999998</v>
      </c>
      <c r="G66" s="408">
        <v>0.79300000000000004</v>
      </c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2:17">
      <c r="B67" s="34"/>
      <c r="C67" s="34"/>
      <c r="D67" s="34"/>
      <c r="E67" s="189" t="s">
        <v>47</v>
      </c>
      <c r="F67" s="191">
        <v>0.77800000000000002</v>
      </c>
      <c r="G67" s="408">
        <v>1.323</v>
      </c>
      <c r="H67" s="34"/>
      <c r="I67" s="34"/>
      <c r="J67" s="34"/>
      <c r="K67" s="34"/>
      <c r="L67" s="34"/>
      <c r="M67" s="34"/>
      <c r="N67" s="34"/>
      <c r="O67" s="34"/>
      <c r="P67" s="34"/>
      <c r="Q67" s="34"/>
    </row>
    <row r="68" spans="2:17">
      <c r="B68" s="34"/>
      <c r="C68" s="34"/>
      <c r="D68" s="34"/>
      <c r="E68" s="189" t="s">
        <v>48</v>
      </c>
      <c r="F68" s="191">
        <v>0.42199999999999999</v>
      </c>
      <c r="G68" s="408">
        <v>0.61099999999999999</v>
      </c>
      <c r="H68" s="34"/>
      <c r="I68" s="34"/>
      <c r="J68" s="34"/>
      <c r="K68" s="34"/>
      <c r="L68" s="34"/>
      <c r="M68" s="34"/>
      <c r="N68" s="34"/>
      <c r="O68" s="34"/>
      <c r="P68" s="34"/>
      <c r="Q68" s="34"/>
    </row>
    <row r="69" spans="2:17">
      <c r="B69" s="34"/>
      <c r="C69" s="34"/>
      <c r="D69" s="34"/>
      <c r="E69" s="189" t="s">
        <v>49</v>
      </c>
      <c r="F69" s="191">
        <v>0.55800000000000005</v>
      </c>
      <c r="G69" s="408">
        <v>0.95199999999999996</v>
      </c>
      <c r="H69" s="34"/>
      <c r="I69" s="34"/>
      <c r="J69" s="34"/>
      <c r="K69" s="34"/>
      <c r="L69" s="34"/>
      <c r="M69" s="34"/>
      <c r="N69" s="34"/>
      <c r="O69" s="34"/>
      <c r="P69" s="34"/>
      <c r="Q69" s="34"/>
    </row>
    <row r="70" spans="2:17">
      <c r="B70" s="34"/>
      <c r="C70" s="34"/>
      <c r="D70" s="34"/>
      <c r="E70" s="195" t="s">
        <v>50</v>
      </c>
      <c r="F70" s="197">
        <v>0.43</v>
      </c>
      <c r="G70" s="410">
        <v>1.284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</row>
    <row r="71" spans="2:17">
      <c r="B71" s="34"/>
      <c r="C71" s="34"/>
      <c r="D71" s="34"/>
      <c r="E71" s="195" t="s">
        <v>51</v>
      </c>
      <c r="F71" s="197">
        <v>0.24399999999999999</v>
      </c>
      <c r="G71" s="410">
        <v>0.44700000000000001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</row>
    <row r="72" spans="2:17" ht="15.75" thickBot="1">
      <c r="B72" s="34"/>
      <c r="C72" s="34"/>
      <c r="D72" s="34"/>
      <c r="E72" s="198" t="s">
        <v>52</v>
      </c>
      <c r="F72" s="200">
        <v>0.751</v>
      </c>
      <c r="G72" s="411">
        <v>1.4790000000000001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</row>
    <row r="73" spans="2:17" ht="15.75" thickBot="1">
      <c r="B73" s="34"/>
      <c r="C73" s="34"/>
      <c r="D73" s="34"/>
      <c r="E73" s="201"/>
      <c r="F73" s="202"/>
      <c r="G73" s="203"/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2:17" ht="15.75" thickBot="1">
      <c r="B74" s="34"/>
      <c r="C74" s="34"/>
      <c r="D74" s="34"/>
      <c r="E74" s="206" t="s">
        <v>65</v>
      </c>
      <c r="F74" s="204">
        <f>IF(F57="","",SUM(F54:F72))</f>
        <v>10.109</v>
      </c>
      <c r="G74" s="208">
        <f>IF(G57="","",SUM(G54:G72))</f>
        <v>16.689999999999998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</row>
    <row r="75" spans="2:17">
      <c r="B75" s="34"/>
      <c r="C75" s="34"/>
      <c r="D75" s="34"/>
      <c r="E75" s="210"/>
      <c r="F75" s="78"/>
      <c r="G75" s="78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2:17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</row>
    <row r="77" spans="2:17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</row>
    <row r="78" spans="2:17" ht="21">
      <c r="B78" s="34"/>
      <c r="C78" s="395" t="s">
        <v>133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2:17" ht="15.75" thickBot="1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2:17" ht="63.75" thickBot="1">
      <c r="B80" s="34"/>
      <c r="C80" s="34"/>
      <c r="D80" s="34"/>
      <c r="E80" s="251" t="s">
        <v>59</v>
      </c>
      <c r="F80" s="252" t="s">
        <v>60</v>
      </c>
      <c r="G80" s="253" t="s">
        <v>61</v>
      </c>
      <c r="H80" s="253" t="s">
        <v>62</v>
      </c>
      <c r="I80" s="34"/>
      <c r="J80" s="34"/>
      <c r="K80" s="34"/>
      <c r="L80" s="34"/>
      <c r="M80" s="34"/>
      <c r="N80" s="34"/>
      <c r="O80" s="34"/>
      <c r="P80" s="34"/>
      <c r="Q80" s="34"/>
    </row>
    <row r="81" spans="2:17" ht="15.75">
      <c r="B81" s="34"/>
      <c r="C81" s="34"/>
      <c r="D81" s="34"/>
      <c r="E81" s="254" t="s">
        <v>98</v>
      </c>
      <c r="F81" s="255">
        <v>9.9624988593779111</v>
      </c>
      <c r="G81" s="256">
        <v>83.39276501413157</v>
      </c>
      <c r="H81" s="257">
        <v>83</v>
      </c>
      <c r="I81" s="34"/>
      <c r="J81" s="34"/>
      <c r="K81" s="34"/>
      <c r="L81" s="34"/>
      <c r="M81" s="34"/>
      <c r="N81" s="34"/>
      <c r="O81" s="34"/>
      <c r="P81" s="34"/>
      <c r="Q81" s="34"/>
    </row>
    <row r="82" spans="2:17" ht="15.75">
      <c r="B82" s="34"/>
      <c r="C82" s="34"/>
      <c r="D82" s="34"/>
      <c r="E82" s="254" t="s">
        <v>99</v>
      </c>
      <c r="F82" s="258">
        <v>10.654923516331234</v>
      </c>
      <c r="G82" s="259">
        <v>84.220449206531782</v>
      </c>
      <c r="H82" s="260">
        <v>86</v>
      </c>
      <c r="I82" s="34"/>
      <c r="J82" s="34"/>
      <c r="K82" s="34"/>
      <c r="L82" s="34"/>
      <c r="M82" s="34"/>
      <c r="N82" s="34"/>
      <c r="O82" s="34"/>
      <c r="P82" s="34"/>
      <c r="Q82" s="34"/>
    </row>
    <row r="83" spans="2:17" ht="15.75">
      <c r="B83" s="34"/>
      <c r="C83" s="34"/>
      <c r="D83" s="34"/>
      <c r="E83" s="254" t="s">
        <v>100</v>
      </c>
      <c r="F83" s="258">
        <v>17.377888217134071</v>
      </c>
      <c r="G83" s="259">
        <v>92.25669048280723</v>
      </c>
      <c r="H83" s="260">
        <v>91</v>
      </c>
      <c r="I83" s="34"/>
      <c r="J83" s="34"/>
      <c r="K83" s="34"/>
      <c r="L83" s="34"/>
      <c r="M83" s="34"/>
      <c r="N83" s="34"/>
      <c r="O83" s="34"/>
      <c r="P83" s="34"/>
      <c r="Q83" s="34"/>
    </row>
    <row r="84" spans="2:17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2:17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2:17" ht="21">
      <c r="B86" s="34"/>
      <c r="C86" s="395" t="s">
        <v>134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2:17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2:17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2:17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2:17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2:17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2:17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2:17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2:17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2:17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2:17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2:17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2:17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2:17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2:17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2:17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2:17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2:17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2:17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2:17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2:17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2:17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2:17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2:17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2:17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</row>
    <row r="111" spans="2:17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2:17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2:17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2:17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2:17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2:17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2:17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2:17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2:17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2:17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2:17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2:17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2:17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2:17" s="413" customFormat="1" ht="50.25" customHeight="1">
      <c r="B124" s="1"/>
      <c r="C124" s="8" t="s">
        <v>108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0"/>
      <c r="P124" s="2"/>
      <c r="Q124" s="2"/>
    </row>
    <row r="125" spans="2:17" s="413" customFormat="1" ht="17.25">
      <c r="B125" s="11"/>
      <c r="C125" s="12" t="s">
        <v>109</v>
      </c>
      <c r="D125" s="13"/>
      <c r="E125" s="13"/>
      <c r="F125" s="13"/>
      <c r="G125" s="13"/>
      <c r="H125" s="13"/>
      <c r="I125" s="13"/>
      <c r="J125" s="423"/>
      <c r="K125" s="13"/>
      <c r="L125" s="13"/>
      <c r="M125" s="13"/>
      <c r="N125" s="13"/>
      <c r="O125" s="14"/>
      <c r="P125" s="15"/>
      <c r="Q125" s="2"/>
    </row>
    <row r="126" spans="2:17" s="413" customFormat="1" ht="15.75">
      <c r="B126" s="11"/>
      <c r="C126" s="427" t="s">
        <v>110</v>
      </c>
      <c r="D126" s="428"/>
      <c r="E126" s="428"/>
      <c r="F126" s="428"/>
      <c r="G126" s="428"/>
      <c r="H126" s="428"/>
      <c r="I126" s="16"/>
      <c r="J126" s="424" t="s">
        <v>111</v>
      </c>
      <c r="K126" s="16"/>
      <c r="L126" s="16"/>
      <c r="M126" s="16"/>
      <c r="N126" s="16"/>
      <c r="O126" s="17"/>
      <c r="P126" s="15"/>
      <c r="Q126" s="2"/>
    </row>
    <row r="127" spans="2:17" s="413" customFormat="1" ht="17.25">
      <c r="B127" s="11"/>
      <c r="C127" s="7" t="s">
        <v>112</v>
      </c>
      <c r="D127" s="7"/>
      <c r="E127" s="7"/>
      <c r="F127" s="7"/>
      <c r="G127" s="7"/>
      <c r="H127" s="7"/>
      <c r="I127" s="7"/>
      <c r="J127" s="18"/>
      <c r="K127" s="7"/>
      <c r="L127" s="7"/>
      <c r="M127" s="7"/>
      <c r="N127" s="7"/>
      <c r="O127" s="19"/>
      <c r="P127" s="15"/>
      <c r="Q127" s="2"/>
    </row>
    <row r="128" spans="2:17" s="413" customFormat="1" ht="17.25">
      <c r="B128" s="11"/>
      <c r="C128" s="20" t="s">
        <v>113</v>
      </c>
      <c r="D128" s="7"/>
      <c r="E128" s="7"/>
      <c r="F128" s="7"/>
      <c r="G128" s="7"/>
      <c r="H128" s="7"/>
      <c r="I128" s="7"/>
      <c r="J128" s="424" t="s">
        <v>114</v>
      </c>
      <c r="K128" s="7"/>
      <c r="L128" s="7"/>
      <c r="M128" s="7"/>
      <c r="N128" s="7"/>
      <c r="O128" s="17"/>
      <c r="P128" s="15"/>
      <c r="Q128" s="2"/>
    </row>
    <row r="129" spans="2:17" s="413" customFormat="1" ht="17.25">
      <c r="B129" s="11"/>
      <c r="C129" s="12" t="s">
        <v>115</v>
      </c>
      <c r="D129" s="7"/>
      <c r="E129" s="7"/>
      <c r="F129" s="7"/>
      <c r="G129" s="7"/>
      <c r="H129" s="7"/>
      <c r="I129" s="7"/>
      <c r="J129" s="424" t="s">
        <v>116</v>
      </c>
      <c r="K129" s="7"/>
      <c r="L129" s="7"/>
      <c r="M129" s="7"/>
      <c r="N129" s="7"/>
      <c r="O129" s="17"/>
      <c r="P129" s="15"/>
      <c r="Q129" s="2"/>
    </row>
    <row r="130" spans="2:17" s="413" customFormat="1" ht="17.25">
      <c r="B130" s="11"/>
      <c r="C130" s="422"/>
      <c r="D130" s="422"/>
      <c r="E130" s="422"/>
      <c r="F130" s="422"/>
      <c r="G130" s="422"/>
      <c r="H130" s="422"/>
      <c r="I130" s="422"/>
      <c r="J130" s="422"/>
      <c r="K130" s="422"/>
      <c r="L130" s="7"/>
      <c r="M130" s="7"/>
      <c r="N130" s="7"/>
      <c r="O130" s="17"/>
      <c r="P130" s="15"/>
      <c r="Q130" s="2"/>
    </row>
    <row r="131" spans="2:17" s="413" customFormat="1" ht="17.25">
      <c r="B131" s="11"/>
      <c r="C131" s="12"/>
      <c r="D131" s="7"/>
      <c r="E131" s="7"/>
      <c r="F131" s="7"/>
      <c r="G131" s="7"/>
      <c r="H131" s="7"/>
      <c r="I131" s="7"/>
      <c r="J131" s="21"/>
      <c r="K131" s="7"/>
      <c r="L131" s="7"/>
      <c r="M131" s="2"/>
      <c r="N131" s="21"/>
      <c r="O131" s="12" t="s">
        <v>139</v>
      </c>
      <c r="P131" s="12"/>
      <c r="Q131" s="2"/>
    </row>
    <row r="132" spans="2:17" s="413" customFormat="1" ht="63" customHeight="1">
      <c r="B132" s="426" t="s">
        <v>137</v>
      </c>
      <c r="C132" s="426"/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6"/>
      <c r="O132" s="426"/>
      <c r="P132" s="426"/>
      <c r="Q132" s="426"/>
    </row>
  </sheetData>
  <sheetProtection algorithmName="SHA-512" hashValue="f7iirPIemW83r7BNJG68XHwLI6vEfb1zAo4CKaPvi1mX7G9nXcLMGGET/CcffzblwVjbM+LnGiidrXkv/ycIDw==" saltValue="yCil2y4wQW/v1jNwo/LJ1w==" spinCount="100000" sheet="1" objects="1" scenarios="1"/>
  <mergeCells count="9">
    <mergeCell ref="B132:Q132"/>
    <mergeCell ref="C126:H126"/>
    <mergeCell ref="N17:P18"/>
    <mergeCell ref="C12:O12"/>
    <mergeCell ref="D16:E16"/>
    <mergeCell ref="D17:E17"/>
    <mergeCell ref="G17:G18"/>
    <mergeCell ref="I17:I18"/>
    <mergeCell ref="J17:M18"/>
  </mergeCells>
  <dataValidations count="1">
    <dataValidation allowBlank="1" sqref="D11:O11 C11:C12 C127 O127 C129:C131 J127 J124 K124:O125 D124:I125 D127:I129 D130:K130 D131:I131" xr:uid="{00000000-0002-0000-0000-000000000000}"/>
  </dataValidations>
  <hyperlinks>
    <hyperlink ref="J126" r:id="rId1" xr:uid="{00000000-0004-0000-0000-000001000000}"/>
    <hyperlink ref="J128" r:id="rId2" xr:uid="{00000000-0004-0000-0000-000003000000}"/>
    <hyperlink ref="J129" r:id="rId3" xr:uid="{D296CAA7-1A91-4204-B34F-D9C273863404}"/>
  </hyperlinks>
  <pageMargins left="0.7" right="0.7" top="0.75" bottom="0.75" header="0.3" footer="0.3"/>
  <pageSetup scale="59" fitToHeight="0" orientation="landscape" r:id="rId4"/>
  <rowBreaks count="2" manualBreakCount="2">
    <brk id="46" min="1" max="16" man="1"/>
    <brk id="85" min="1" max="16" man="1"/>
  </rowBreaks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>
    <pageSetUpPr fitToPage="1"/>
  </sheetPr>
  <dimension ref="B1:I54"/>
  <sheetViews>
    <sheetView showGridLines="0" zoomScaleNormal="100" workbookViewId="0">
      <selection activeCell="B54" sqref="B54:I5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Analysis'!P8</f>
        <v>13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Analysis'!P9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Analysis'!P10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Analysis'!P12+'AA Profile Analysis'!P13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Analysis'!P14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Analysis'!P15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Analysis'!P16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Analysis'!P17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Analysis'!P18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Analysis'!P19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Analysis'!P20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Analysis'!P21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Analysis'!P22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Analysis'!P23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Analysis'!P24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Analysis'!P25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Analysis'!P26+'AA Profile Analysis'!P27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Analysis'!P28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Analysis'!P29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Analysis'!P30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Fit'!$E20/100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3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HB4a7GzdMPim7jLcydBEilyzBq2FYXNKYXvnx00bNP6ILBMLNSqoARB06E4IEwDc/sw6eq52X0Q/WUpcxKQIvA==" saltValue="y36HPpuMl3GYKGElCDhTeg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>
    <pageSetUpPr fitToPage="1"/>
  </sheetPr>
  <dimension ref="B1:I54"/>
  <sheetViews>
    <sheetView showGridLines="0" zoomScaleNormal="100" workbookViewId="0">
      <selection activeCell="E60" sqref="E60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Analysis'!Q8</f>
        <v>14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Analysis'!Q9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Analysis'!Q10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Analysis'!Q12+'AA Profile Analysis'!Q13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Analysis'!Q14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Analysis'!Q15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Analysis'!Q16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Analysis'!Q17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Analysis'!Q18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Analysis'!Q19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Analysis'!Q20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Analysis'!Q21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Analysis'!Q22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Analysis'!Q23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Analysis'!Q24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Analysis'!Q25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Analysis'!Q26+'AA Profile Analysis'!Q27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Analysis'!Q28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Analysis'!Q29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Analysis'!Q30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Fit'!$E21/100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9.7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VT4aLwkmlGxpYt+ikvKRrntDe+e1+ODVqYAf5+rZhAAsfaql+zs0NZGavhGzTp7t/JXTPcUyVL0991vw4LVKAg==" saltValue="pfJ6sLdfSnbPmT0qd8ft6Q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>
    <pageSetUpPr fitToPage="1"/>
  </sheetPr>
  <dimension ref="B1:I54"/>
  <sheetViews>
    <sheetView showGridLines="0" topLeftCell="A8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5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Analysis'!R8</f>
        <v>15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Analysis'!R9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Analysis'!R10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Analysis'!R12+'AA Profile Analysis'!R13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Analysis'!R14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Analysis'!R15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Analysis'!R16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Analysis'!R17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Analysis'!R18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Analysis'!R19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Analysis'!R20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Analysis'!R21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Analysis'!R22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Analysis'!R23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Analysis'!R24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Analysis'!R25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87" t="s">
        <v>82</v>
      </c>
      <c r="D31" s="329">
        <f>'AA Profile Analysis'!R26+'AA Profile Analysis'!R27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Analysis'!R28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Analysis'!R29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Analysis'!R30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Fit'!$E22/100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9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0auE0FBNtMMFoNR7pp+2GDRdIbS3ioBVdvlQ/HmHBdYHDKZcY00D1+S1XhRd5+Ws7H0p1yJy0uQhEP2ZLfKGJw==" saltValue="AMaa0X5lBTPau21jWyelFg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pageSetUpPr fitToPage="1"/>
  </sheetPr>
  <dimension ref="B1:I54"/>
  <sheetViews>
    <sheetView showGridLines="0" topLeftCell="A8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Analysis'!S8</f>
        <v>16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Analysis'!S9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Analysis'!S10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Analysis'!S12+'AA Profile Analysis'!S13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Analysis'!S14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Analysis'!S15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Analysis'!S16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Analysis'!S17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Analysis'!S18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Analysis'!S19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Analysis'!S20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Analysis'!S21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Analysis'!S22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Analysis'!S23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Analysis'!S24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Analysis'!S25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Analysis'!S26+'AA Profile Analysis'!S27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Analysis'!S28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Analysis'!S29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Analysis'!S30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Fit'!$E23/100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78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zSb9ktu09lrcJKcw3BigzkD1Bd2x08MNfIEk+Ze99gVasSG+9/QHh45Vr72Iw+9DLkfKjPPGAkAW62nZrx2SLQ==" saltValue="nyZe3l6ePtW4BKsRHQLt/Q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>
    <pageSetUpPr fitToPage="1"/>
  </sheetPr>
  <dimension ref="B1:I54"/>
  <sheetViews>
    <sheetView showGridLines="0" topLeftCell="A6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Analysis'!T8</f>
        <v>17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Analysis'!T9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Analysis'!T10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Analysis'!T12+'AA Profile Analysis'!T13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Analysis'!T14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Analysis'!T15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Analysis'!T16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Analysis'!T17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Analysis'!T18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Analysis'!T19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Analysis'!T20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Analysis'!T21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Analysis'!T22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Analysis'!T23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Analysis'!T24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Analysis'!T25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Analysis'!T26+'AA Profile Analysis'!T27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Analysis'!T28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Analysis'!T29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Analysis'!T30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Fit'!$E24/100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71.2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rv64kGJX3LE4izgplz+rZj78/qoOYuM2EKKX79YM/P8AnZTCgJDAVfnVqECkJcY9WjB/9vFUiZTfmBBFHZzlaw==" saltValue="QR6ND3f4ElMYiWOcbWkPgg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>
    <pageSetUpPr fitToPage="1"/>
  </sheetPr>
  <dimension ref="B1:I61"/>
  <sheetViews>
    <sheetView showGridLines="0" topLeftCell="A6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Analysis'!U8</f>
        <v>18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Analysis'!U9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Analysis'!U10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Analysis'!U12+'AA Profile Analysis'!U13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Analysis'!U14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Analysis'!U15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Analysis'!U16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Analysis'!U17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Analysis'!U18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Analysis'!U19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Analysis'!U20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Analysis'!U21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Analysis'!U22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Analysis'!U23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Analysis'!U24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Analysis'!U25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Analysis'!U26+'AA Profile Analysis'!U27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Analysis'!U28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Analysis'!U29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Analysis'!U30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Fit'!$E25/100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4.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  <row r="61" spans="2:9">
      <c r="E61" s="425"/>
    </row>
  </sheetData>
  <sheetProtection algorithmName="SHA-512" hashValue="GoL5eFIUCZDJLvRZ0ZDq9iyJYaf7pJGErPDSYQu3cRcjtoNfeSDiyhdkRa9uXgWp8dr+jm7UapnOH2zNA3leUg==" saltValue="1P9zlqSTtZeBlYiU/VRImg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>
    <pageSetUpPr fitToPage="1"/>
  </sheetPr>
  <dimension ref="B1:I54"/>
  <sheetViews>
    <sheetView showGridLines="0" topLeftCell="A5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Analysis'!V8</f>
        <v>19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Analysis'!V9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Analysis'!V10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Analysis'!V12+'AA Profile Analysis'!V13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Analysis'!V14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Analysis'!V15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Analysis'!V16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Analysis'!V17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Analysis'!V18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Analysis'!V19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Analysis'!V20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Analysis'!V21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Analysis'!V22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Analysis'!V23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Analysis'!V24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Analysis'!V25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Analysis'!V26+'AA Profile Analysis'!V27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Analysis'!V28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Analysis'!V29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Analysis'!V30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Fit'!$E26/100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5.2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b4Tt0m3t6WswYpK2+EZhnd69miihhbI4oi5IoNT47lgqQzlYVcJSNdjIFOLxfQ/jUCT9iuT6Q8Qr/G2wfjZhIg==" saltValue="02n8L4CuXzq769tkeZunNw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pageSetUpPr fitToPage="1"/>
  </sheetPr>
  <dimension ref="B1:I54"/>
  <sheetViews>
    <sheetView showGridLines="0" topLeftCell="A6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Analysis'!W8</f>
        <v>20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Analysis'!W9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Analysis'!W10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Analysis'!W12+'AA Profile Analysis'!W13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Analysis'!W14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Analysis'!W15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Analysis'!W16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Analysis'!W17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Analysis'!W18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Analysis'!W19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Analysis'!W20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Analysis'!W21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Analysis'!W22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Analysis'!W23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Analysis'!W24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Analysis'!W25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Analysis'!W26+'AA Profile Analysis'!W27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Analysis'!W28</f>
        <v>0</v>
      </c>
      <c r="E32" s="307" t="e">
        <f>(D32/$F$43)*100</f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Analysis'!W29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Analysis'!W30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Fit'!$E27/100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5.2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k7ZO3Oyv+YGOzRrxaLNd+Nk596VpPbdocSUvPIPz3wnqxBxtnuxJwG1ENyPyhObRlqP8e5VvsBicoONFdofrdQ==" saltValue="dtYddn8cDvWcGatmtrG2tw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>
    <pageSetUpPr fitToPage="1"/>
  </sheetPr>
  <dimension ref="B1:I54"/>
  <sheetViews>
    <sheetView showGridLines="0" topLeftCell="A6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Analysis'!X8</f>
        <v>21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Analysis'!X9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Analysis'!X10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Analysis'!X12+'AA Profile Analysis'!X13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Analysis'!X14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Analysis'!X15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Analysis'!X16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Analysis'!X17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Analysis'!X18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Analysis'!X19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Analysis'!X20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Analysis'!X21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Analysis'!X22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Analysis'!X23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Analysis'!X24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Analysis'!X25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Analysis'!X26+'AA Profile Analysis'!X27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Analysis'!X28</f>
        <v>0</v>
      </c>
      <c r="E32" s="307" t="e">
        <f>(D32/$F$43)*100</f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Analysis'!X29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Analysis'!X30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Fit'!$E28/100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54.75" customHeight="1">
      <c r="B54" s="469" t="s">
        <v>137</v>
      </c>
      <c r="C54" s="469"/>
      <c r="D54" s="469"/>
      <c r="E54" s="469"/>
      <c r="F54" s="469"/>
      <c r="G54" s="469"/>
      <c r="H54" s="469"/>
      <c r="I54" s="469"/>
    </row>
  </sheetData>
  <sheetProtection algorithmName="SHA-512" hashValue="yFZtW65tDhWyuWUrv6pM6Ew4yde052oByOjSBnl7IHMW2MqJlQ37shR8KNFA2C/g+y/9VSpTaLKIgH+u7wb3MQ==" saltValue="btGJoBZVmdKFabdX5F9mpg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>
    <pageSetUpPr fitToPage="1"/>
  </sheetPr>
  <dimension ref="B1:I54"/>
  <sheetViews>
    <sheetView showGridLines="0" topLeftCell="A5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Analysis'!Y8</f>
        <v>22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Analysis'!Y9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Analysis'!Y10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Analysis'!Y12+'AA Profile Analysis'!Y13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Analysis'!Y14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Analysis'!Y15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Analysis'!Y16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Analysis'!Y17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Analysis'!Y18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Analysis'!Y19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Analysis'!Y20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Analysis'!Y21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Analysis'!Y22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Analysis'!Y23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Analysis'!Y24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Analysis'!Y25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Analysis'!Y26+'AA Profile Analysis'!Y27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Analysis'!Y28</f>
        <v>0</v>
      </c>
      <c r="E32" s="307" t="e">
        <f>(D32/$F$43)*100</f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Analysis'!Y29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Analysis'!Y30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Fit'!$E29/100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9.7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t6+Dk23jG7ZSfWdLVVHSudyfmrO6Z8IKLiGBfSKhLo1t1mHJgD1BUSSmQEhw6tN92qESScer3jGqA9hAVCFURA==" saltValue="kaBKhxdRNJUjNL4tERADYg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43"/>
  <sheetViews>
    <sheetView zoomScale="90" zoomScaleNormal="90" workbookViewId="0"/>
  </sheetViews>
  <sheetFormatPr defaultColWidth="9.140625" defaultRowHeight="15"/>
  <cols>
    <col min="1" max="1" width="9.140625" style="412"/>
    <col min="2" max="2" width="1.7109375" style="412" customWidth="1"/>
    <col min="3" max="3" width="8.85546875" style="412" customWidth="1"/>
    <col min="4" max="4" width="15.85546875" style="412" customWidth="1"/>
    <col min="5" max="5" width="31.5703125" style="412" customWidth="1"/>
    <col min="6" max="6" width="23" style="412" hidden="1" customWidth="1"/>
    <col min="7" max="7" width="10.5703125" style="412" customWidth="1"/>
    <col min="8" max="8" width="12.7109375" style="412" customWidth="1"/>
    <col min="9" max="9" width="10.28515625" style="412" customWidth="1"/>
    <col min="10" max="10" width="12" style="412" customWidth="1"/>
    <col min="11" max="12" width="14.28515625" style="412" customWidth="1"/>
    <col min="13" max="13" width="13.5703125" style="412" customWidth="1"/>
    <col min="14" max="16" width="13.85546875" style="412" customWidth="1"/>
    <col min="17" max="17" width="15.140625" style="412" customWidth="1"/>
    <col min="18" max="18" width="1.7109375" style="412" customWidth="1"/>
    <col min="19" max="16384" width="9.140625" style="412"/>
  </cols>
  <sheetData>
    <row r="1" spans="2:18" ht="7.7" customHeight="1"/>
    <row r="2" spans="2:18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2:18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8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2:18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2:18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2:18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2:18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2:18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2:18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2:18" ht="15.75" thickBot="1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2:18" ht="21.75" thickBot="1">
      <c r="B12" s="34"/>
      <c r="C12" s="134" t="s">
        <v>3</v>
      </c>
      <c r="D12" s="450"/>
      <c r="E12" s="451"/>
      <c r="F12" s="133"/>
      <c r="G12" s="133"/>
      <c r="H12" s="133"/>
      <c r="I12" s="133"/>
      <c r="J12" s="133"/>
      <c r="K12" s="133"/>
      <c r="L12" s="133"/>
      <c r="M12" s="133"/>
      <c r="N12" s="34"/>
      <c r="O12" s="34"/>
      <c r="P12" s="34"/>
      <c r="Q12" s="34"/>
      <c r="R12" s="34"/>
    </row>
    <row r="13" spans="2:18" ht="21.75" customHeight="1" thickBot="1">
      <c r="B13" s="34"/>
      <c r="C13" s="135" t="s">
        <v>4</v>
      </c>
      <c r="D13" s="452"/>
      <c r="E13" s="453"/>
      <c r="F13" s="454" t="s">
        <v>97</v>
      </c>
      <c r="G13" s="49"/>
      <c r="H13" s="441"/>
      <c r="I13" s="34"/>
      <c r="J13" s="441"/>
      <c r="K13" s="442" t="s">
        <v>128</v>
      </c>
      <c r="L13" s="443"/>
      <c r="M13" s="443"/>
      <c r="N13" s="444"/>
      <c r="O13" s="429" t="s">
        <v>131</v>
      </c>
      <c r="P13" s="430"/>
      <c r="Q13" s="431"/>
      <c r="R13" s="34"/>
    </row>
    <row r="14" spans="2:18" ht="15.75" thickBot="1">
      <c r="B14" s="34"/>
      <c r="C14" s="48"/>
      <c r="D14" s="34"/>
      <c r="E14" s="34"/>
      <c r="F14" s="454"/>
      <c r="G14" s="49"/>
      <c r="H14" s="441"/>
      <c r="I14" s="50"/>
      <c r="J14" s="441"/>
      <c r="K14" s="445"/>
      <c r="L14" s="446"/>
      <c r="M14" s="446"/>
      <c r="N14" s="447"/>
      <c r="O14" s="432"/>
      <c r="P14" s="433"/>
      <c r="Q14" s="434"/>
      <c r="R14" s="34"/>
    </row>
    <row r="15" spans="2:18" ht="62.25" customHeight="1" thickBot="1">
      <c r="B15" s="34"/>
      <c r="C15" s="59" t="s">
        <v>9</v>
      </c>
      <c r="D15" s="60" t="s">
        <v>63</v>
      </c>
      <c r="E15" s="61" t="s">
        <v>5</v>
      </c>
      <c r="F15" s="62" t="s">
        <v>1</v>
      </c>
      <c r="G15" s="68" t="s">
        <v>6</v>
      </c>
      <c r="H15" s="51" t="s">
        <v>7</v>
      </c>
      <c r="I15" s="53" t="s">
        <v>8</v>
      </c>
      <c r="J15" s="62" t="s">
        <v>24</v>
      </c>
      <c r="K15" s="271" t="s">
        <v>20</v>
      </c>
      <c r="L15" s="272" t="s">
        <v>23</v>
      </c>
      <c r="M15" s="272" t="s">
        <v>28</v>
      </c>
      <c r="N15" s="273" t="s">
        <v>29</v>
      </c>
      <c r="O15" s="268" t="s">
        <v>60</v>
      </c>
      <c r="P15" s="269" t="s">
        <v>61</v>
      </c>
      <c r="Q15" s="270" t="s">
        <v>71</v>
      </c>
      <c r="R15" s="34"/>
    </row>
    <row r="16" spans="2:18">
      <c r="B16" s="34"/>
      <c r="C16" s="52">
        <v>1</v>
      </c>
      <c r="D16" s="30" t="s">
        <v>0</v>
      </c>
      <c r="E16" s="22" t="s">
        <v>0</v>
      </c>
      <c r="F16" s="63">
        <v>1</v>
      </c>
      <c r="G16" s="69"/>
      <c r="H16" s="23">
        <v>22.2</v>
      </c>
      <c r="I16" s="70">
        <v>10</v>
      </c>
      <c r="J16" s="226">
        <f>5/4</f>
        <v>1.25</v>
      </c>
      <c r="K16" s="123" t="str">
        <f>'α-Amino Acids Assay'!F10</f>
        <v/>
      </c>
      <c r="L16" s="54" t="str">
        <f>IF(K16="","",(K16*J16))</f>
        <v/>
      </c>
      <c r="M16" s="55" t="str">
        <f>IF(L16="","",(L16*I16))</f>
        <v/>
      </c>
      <c r="N16" s="124" t="str">
        <f>IF(M16="","",(M16*0.5)/G16)</f>
        <v/>
      </c>
      <c r="O16" s="119"/>
      <c r="P16" s="56"/>
      <c r="Q16" s="57"/>
      <c r="R16" s="34"/>
    </row>
    <row r="17" spans="2:18">
      <c r="B17" s="34"/>
      <c r="C17" s="52">
        <v>2</v>
      </c>
      <c r="D17" s="24" t="s">
        <v>98</v>
      </c>
      <c r="E17" s="24" t="s">
        <v>98</v>
      </c>
      <c r="F17" s="64" t="s">
        <v>89</v>
      </c>
      <c r="G17" s="71"/>
      <c r="H17" s="26">
        <v>22.2</v>
      </c>
      <c r="I17" s="72">
        <v>10</v>
      </c>
      <c r="J17" s="231">
        <f t="shared" ref="J17:J39" si="0">5/4</f>
        <v>1.25</v>
      </c>
      <c r="K17" s="125" t="str">
        <f>'α-Amino Acids Assay'!F11</f>
        <v/>
      </c>
      <c r="L17" s="37" t="str">
        <f t="shared" ref="L17:L39" si="1">IF(K17="","",(K17*J17))</f>
        <v/>
      </c>
      <c r="M17" s="38" t="str">
        <f t="shared" ref="M17:M39" si="2">IF(L17="","",(L17*I17))</f>
        <v/>
      </c>
      <c r="N17" s="126" t="str">
        <f t="shared" ref="N17:N39" si="3">IF(M17="","",(M17*0.5)/G17)</f>
        <v/>
      </c>
      <c r="O17" s="120" t="str">
        <f>IF('Data Fit'!D9="","",'Data Fit'!D9)</f>
        <v/>
      </c>
      <c r="P17" s="39" t="str">
        <f>'Data Fit'!E9</f>
        <v/>
      </c>
      <c r="Q17" s="40" t="str">
        <f>IF(P17="","",P17/100)</f>
        <v/>
      </c>
      <c r="R17" s="34"/>
    </row>
    <row r="18" spans="2:18">
      <c r="B18" s="34"/>
      <c r="C18" s="52">
        <v>3</v>
      </c>
      <c r="D18" s="24" t="s">
        <v>99</v>
      </c>
      <c r="E18" s="24" t="s">
        <v>99</v>
      </c>
      <c r="F18" s="64" t="s">
        <v>90</v>
      </c>
      <c r="G18" s="71"/>
      <c r="H18" s="26">
        <v>22.2</v>
      </c>
      <c r="I18" s="72">
        <v>10</v>
      </c>
      <c r="J18" s="231">
        <f t="shared" si="0"/>
        <v>1.25</v>
      </c>
      <c r="K18" s="125" t="str">
        <f>'α-Amino Acids Assay'!F12</f>
        <v/>
      </c>
      <c r="L18" s="37" t="str">
        <f t="shared" si="1"/>
        <v/>
      </c>
      <c r="M18" s="38" t="str">
        <f t="shared" si="2"/>
        <v/>
      </c>
      <c r="N18" s="126" t="str">
        <f t="shared" si="3"/>
        <v/>
      </c>
      <c r="O18" s="120" t="str">
        <f>'Data Fit'!D10</f>
        <v/>
      </c>
      <c r="P18" s="39" t="str">
        <f>'Data Fit'!E10</f>
        <v/>
      </c>
      <c r="Q18" s="40" t="str">
        <f t="shared" ref="Q18:Q39" si="4">IF(P18="","",P18/100)</f>
        <v/>
      </c>
      <c r="R18" s="34"/>
    </row>
    <row r="19" spans="2:18">
      <c r="B19" s="34"/>
      <c r="C19" s="52">
        <v>4</v>
      </c>
      <c r="D19" s="24" t="s">
        <v>100</v>
      </c>
      <c r="E19" s="24" t="s">
        <v>100</v>
      </c>
      <c r="F19" s="64" t="s">
        <v>91</v>
      </c>
      <c r="G19" s="71"/>
      <c r="H19" s="26">
        <v>22.2</v>
      </c>
      <c r="I19" s="72">
        <v>10</v>
      </c>
      <c r="J19" s="231">
        <f t="shared" si="0"/>
        <v>1.25</v>
      </c>
      <c r="K19" s="125" t="str">
        <f>'α-Amino Acids Assay'!F13</f>
        <v/>
      </c>
      <c r="L19" s="37" t="str">
        <f t="shared" si="1"/>
        <v/>
      </c>
      <c r="M19" s="38" t="str">
        <f t="shared" si="2"/>
        <v/>
      </c>
      <c r="N19" s="126" t="str">
        <f t="shared" si="3"/>
        <v/>
      </c>
      <c r="O19" s="120" t="str">
        <f>'Data Fit'!D11</f>
        <v/>
      </c>
      <c r="P19" s="39" t="str">
        <f>'Data Fit'!E11</f>
        <v/>
      </c>
      <c r="Q19" s="40" t="str">
        <f t="shared" si="4"/>
        <v/>
      </c>
      <c r="R19" s="34"/>
    </row>
    <row r="20" spans="2:18">
      <c r="B20" s="34"/>
      <c r="C20" s="52">
        <v>5</v>
      </c>
      <c r="D20" s="24" t="s">
        <v>101</v>
      </c>
      <c r="E20" s="24" t="s">
        <v>101</v>
      </c>
      <c r="F20" s="64" t="s">
        <v>92</v>
      </c>
      <c r="G20" s="71"/>
      <c r="H20" s="26">
        <v>22.2</v>
      </c>
      <c r="I20" s="72">
        <v>10</v>
      </c>
      <c r="J20" s="231">
        <f t="shared" si="0"/>
        <v>1.25</v>
      </c>
      <c r="K20" s="125" t="str">
        <f>'α-Amino Acids Assay'!F14</f>
        <v/>
      </c>
      <c r="L20" s="37" t="str">
        <f t="shared" si="1"/>
        <v/>
      </c>
      <c r="M20" s="38" t="str">
        <f t="shared" si="2"/>
        <v/>
      </c>
      <c r="N20" s="126" t="str">
        <f t="shared" si="3"/>
        <v/>
      </c>
      <c r="O20" s="120" t="str">
        <f>'Data Fit'!D12</f>
        <v/>
      </c>
      <c r="P20" s="39" t="str">
        <f>'Data Fit'!E12</f>
        <v/>
      </c>
      <c r="Q20" s="40" t="str">
        <f t="shared" si="4"/>
        <v/>
      </c>
      <c r="R20" s="34"/>
    </row>
    <row r="21" spans="2:18">
      <c r="B21" s="34"/>
      <c r="C21" s="52">
        <v>6</v>
      </c>
      <c r="D21" s="27" t="s">
        <v>102</v>
      </c>
      <c r="E21" s="27" t="s">
        <v>102</v>
      </c>
      <c r="F21" s="64" t="s">
        <v>93</v>
      </c>
      <c r="G21" s="71"/>
      <c r="H21" s="26">
        <v>22.2</v>
      </c>
      <c r="I21" s="73">
        <v>10</v>
      </c>
      <c r="J21" s="232">
        <f t="shared" si="0"/>
        <v>1.25</v>
      </c>
      <c r="K21" s="125" t="str">
        <f>'α-Amino Acids Assay'!F15</f>
        <v/>
      </c>
      <c r="L21" s="37" t="str">
        <f t="shared" si="1"/>
        <v/>
      </c>
      <c r="M21" s="38" t="str">
        <f t="shared" si="2"/>
        <v/>
      </c>
      <c r="N21" s="126" t="str">
        <f t="shared" si="3"/>
        <v/>
      </c>
      <c r="O21" s="120" t="str">
        <f>'Data Fit'!D13</f>
        <v/>
      </c>
      <c r="P21" s="39" t="str">
        <f>'Data Fit'!E13</f>
        <v/>
      </c>
      <c r="Q21" s="40" t="str">
        <f t="shared" si="4"/>
        <v/>
      </c>
      <c r="R21" s="34"/>
    </row>
    <row r="22" spans="2:18">
      <c r="B22" s="34"/>
      <c r="C22" s="52">
        <v>7</v>
      </c>
      <c r="D22" s="24" t="s">
        <v>103</v>
      </c>
      <c r="E22" s="24" t="s">
        <v>103</v>
      </c>
      <c r="F22" s="65" t="s">
        <v>93</v>
      </c>
      <c r="G22" s="74"/>
      <c r="H22" s="29">
        <v>22.2</v>
      </c>
      <c r="I22" s="73">
        <v>10</v>
      </c>
      <c r="J22" s="233">
        <f t="shared" si="0"/>
        <v>1.25</v>
      </c>
      <c r="K22" s="127" t="str">
        <f>'α-Amino Acids Assay'!F16</f>
        <v/>
      </c>
      <c r="L22" s="41" t="str">
        <f t="shared" si="1"/>
        <v/>
      </c>
      <c r="M22" s="42" t="str">
        <f t="shared" si="2"/>
        <v/>
      </c>
      <c r="N22" s="128" t="str">
        <f t="shared" si="3"/>
        <v/>
      </c>
      <c r="O22" s="120" t="str">
        <f>'Data Fit'!D14</f>
        <v/>
      </c>
      <c r="P22" s="39" t="str">
        <f>'Data Fit'!E14</f>
        <v/>
      </c>
      <c r="Q22" s="40" t="str">
        <f t="shared" si="4"/>
        <v/>
      </c>
      <c r="R22" s="34"/>
    </row>
    <row r="23" spans="2:18">
      <c r="B23" s="34"/>
      <c r="C23" s="52">
        <v>8</v>
      </c>
      <c r="D23" s="24" t="s">
        <v>2</v>
      </c>
      <c r="E23" s="24" t="s">
        <v>2</v>
      </c>
      <c r="F23" s="64" t="s">
        <v>94</v>
      </c>
      <c r="G23" s="71"/>
      <c r="H23" s="25">
        <v>22.2</v>
      </c>
      <c r="I23" s="72">
        <v>20</v>
      </c>
      <c r="J23" s="231">
        <f>5/4</f>
        <v>1.25</v>
      </c>
      <c r="K23" s="125" t="str">
        <f>'α-Amino Acids Assay'!F17</f>
        <v/>
      </c>
      <c r="L23" s="37" t="str">
        <f t="shared" si="1"/>
        <v/>
      </c>
      <c r="M23" s="38" t="str">
        <f t="shared" si="2"/>
        <v/>
      </c>
      <c r="N23" s="126" t="str">
        <f t="shared" si="3"/>
        <v/>
      </c>
      <c r="O23" s="121" t="str">
        <f>'Data Fit'!D15</f>
        <v/>
      </c>
      <c r="P23" s="43" t="str">
        <f>'Data Fit'!E15</f>
        <v/>
      </c>
      <c r="Q23" s="40" t="str">
        <f t="shared" si="4"/>
        <v/>
      </c>
      <c r="R23" s="34"/>
    </row>
    <row r="24" spans="2:18">
      <c r="B24" s="34"/>
      <c r="C24" s="52">
        <v>9</v>
      </c>
      <c r="D24" s="24"/>
      <c r="E24" s="24"/>
      <c r="F24" s="64" t="s">
        <v>95</v>
      </c>
      <c r="G24" s="71"/>
      <c r="H24" s="25">
        <v>22.2</v>
      </c>
      <c r="I24" s="72"/>
      <c r="J24" s="231">
        <f>5/4</f>
        <v>1.25</v>
      </c>
      <c r="K24" s="125" t="str">
        <f>'α-Amino Acids Assay'!F18</f>
        <v/>
      </c>
      <c r="L24" s="37" t="str">
        <f t="shared" si="1"/>
        <v/>
      </c>
      <c r="M24" s="38" t="str">
        <f t="shared" si="2"/>
        <v/>
      </c>
      <c r="N24" s="126" t="str">
        <f t="shared" si="3"/>
        <v/>
      </c>
      <c r="O24" s="121" t="str">
        <f>'Data Fit'!D16</f>
        <v/>
      </c>
      <c r="P24" s="43" t="str">
        <f>'Data Fit'!E16</f>
        <v/>
      </c>
      <c r="Q24" s="40" t="str">
        <f t="shared" si="4"/>
        <v/>
      </c>
      <c r="R24" s="34"/>
    </row>
    <row r="25" spans="2:18">
      <c r="B25" s="34"/>
      <c r="C25" s="52">
        <v>10</v>
      </c>
      <c r="D25" s="24"/>
      <c r="E25" s="24"/>
      <c r="F25" s="64"/>
      <c r="G25" s="71"/>
      <c r="H25" s="25">
        <v>22.2</v>
      </c>
      <c r="I25" s="72"/>
      <c r="J25" s="231">
        <f t="shared" si="0"/>
        <v>1.25</v>
      </c>
      <c r="K25" s="125" t="str">
        <f>'α-Amino Acids Assay'!F19</f>
        <v/>
      </c>
      <c r="L25" s="37" t="str">
        <f t="shared" si="1"/>
        <v/>
      </c>
      <c r="M25" s="38" t="str">
        <f t="shared" si="2"/>
        <v/>
      </c>
      <c r="N25" s="126" t="str">
        <f t="shared" si="3"/>
        <v/>
      </c>
      <c r="O25" s="121" t="str">
        <f>'Data Fit'!D17</f>
        <v/>
      </c>
      <c r="P25" s="43" t="str">
        <f>'Data Fit'!E17</f>
        <v/>
      </c>
      <c r="Q25" s="40" t="str">
        <f t="shared" si="4"/>
        <v/>
      </c>
      <c r="R25" s="34"/>
    </row>
    <row r="26" spans="2:18">
      <c r="B26" s="34"/>
      <c r="C26" s="52">
        <v>11</v>
      </c>
      <c r="D26" s="27"/>
      <c r="E26" s="27"/>
      <c r="F26" s="65"/>
      <c r="G26" s="74"/>
      <c r="H26" s="28">
        <v>22.2</v>
      </c>
      <c r="I26" s="72"/>
      <c r="J26" s="234">
        <f t="shared" si="0"/>
        <v>1.25</v>
      </c>
      <c r="K26" s="127" t="str">
        <f>'α-Amino Acids Assay'!F20</f>
        <v/>
      </c>
      <c r="L26" s="41" t="str">
        <f t="shared" si="1"/>
        <v/>
      </c>
      <c r="M26" s="42" t="str">
        <f t="shared" si="2"/>
        <v/>
      </c>
      <c r="N26" s="128" t="str">
        <f t="shared" si="3"/>
        <v/>
      </c>
      <c r="O26" s="121" t="str">
        <f>'Data Fit'!D18</f>
        <v/>
      </c>
      <c r="P26" s="43" t="str">
        <f>'Data Fit'!E18</f>
        <v/>
      </c>
      <c r="Q26" s="40" t="str">
        <f t="shared" si="4"/>
        <v/>
      </c>
      <c r="R26" s="34"/>
    </row>
    <row r="27" spans="2:18">
      <c r="B27" s="34"/>
      <c r="C27" s="52">
        <v>12</v>
      </c>
      <c r="D27" s="24"/>
      <c r="E27" s="24"/>
      <c r="F27" s="64"/>
      <c r="G27" s="71"/>
      <c r="H27" s="25">
        <v>22.2</v>
      </c>
      <c r="I27" s="72"/>
      <c r="J27" s="231">
        <f t="shared" si="0"/>
        <v>1.25</v>
      </c>
      <c r="K27" s="125" t="str">
        <f>'α-Amino Acids Assay'!F21</f>
        <v/>
      </c>
      <c r="L27" s="37" t="str">
        <f>IF(K27="","",(K27*J27))</f>
        <v/>
      </c>
      <c r="M27" s="38" t="str">
        <f>IF(L27="","",(L27*I27))</f>
        <v/>
      </c>
      <c r="N27" s="126" t="str">
        <f t="shared" si="3"/>
        <v/>
      </c>
      <c r="O27" s="121" t="str">
        <f>'Data Fit'!D19</f>
        <v/>
      </c>
      <c r="P27" s="43" t="str">
        <f>'Data Fit'!E19</f>
        <v/>
      </c>
      <c r="Q27" s="40" t="str">
        <f t="shared" si="4"/>
        <v/>
      </c>
      <c r="R27" s="34"/>
    </row>
    <row r="28" spans="2:18">
      <c r="B28" s="34"/>
      <c r="C28" s="52">
        <v>13</v>
      </c>
      <c r="D28" s="24"/>
      <c r="E28" s="24"/>
      <c r="F28" s="64"/>
      <c r="G28" s="71"/>
      <c r="H28" s="25">
        <v>22.2</v>
      </c>
      <c r="I28" s="72"/>
      <c r="J28" s="231">
        <f t="shared" si="0"/>
        <v>1.25</v>
      </c>
      <c r="K28" s="125" t="str">
        <f>'α-Amino Acids Assay'!F22</f>
        <v/>
      </c>
      <c r="L28" s="37" t="str">
        <f t="shared" si="1"/>
        <v/>
      </c>
      <c r="M28" s="38" t="str">
        <f t="shared" si="2"/>
        <v/>
      </c>
      <c r="N28" s="126" t="str">
        <f t="shared" si="3"/>
        <v/>
      </c>
      <c r="O28" s="121" t="str">
        <f>'Data Fit'!D20</f>
        <v/>
      </c>
      <c r="P28" s="43" t="str">
        <f>'Data Fit'!E20</f>
        <v/>
      </c>
      <c r="Q28" s="40" t="str">
        <f t="shared" si="4"/>
        <v/>
      </c>
      <c r="R28" s="34"/>
    </row>
    <row r="29" spans="2:18">
      <c r="B29" s="34"/>
      <c r="C29" s="52">
        <v>14</v>
      </c>
      <c r="D29" s="30"/>
      <c r="E29" s="30"/>
      <c r="F29" s="66"/>
      <c r="G29" s="75"/>
      <c r="H29" s="31">
        <v>22.2</v>
      </c>
      <c r="I29" s="72"/>
      <c r="J29" s="235">
        <f t="shared" si="0"/>
        <v>1.25</v>
      </c>
      <c r="K29" s="129" t="str">
        <f>'α-Amino Acids Assay'!F23</f>
        <v/>
      </c>
      <c r="L29" s="35" t="str">
        <f t="shared" si="1"/>
        <v/>
      </c>
      <c r="M29" s="36" t="str">
        <f t="shared" si="2"/>
        <v/>
      </c>
      <c r="N29" s="130" t="str">
        <f t="shared" si="3"/>
        <v/>
      </c>
      <c r="O29" s="121" t="str">
        <f>'Data Fit'!D21</f>
        <v/>
      </c>
      <c r="P29" s="43" t="str">
        <f>'Data Fit'!E21</f>
        <v/>
      </c>
      <c r="Q29" s="40" t="str">
        <f t="shared" si="4"/>
        <v/>
      </c>
      <c r="R29" s="34"/>
    </row>
    <row r="30" spans="2:18">
      <c r="B30" s="34"/>
      <c r="C30" s="52">
        <v>15</v>
      </c>
      <c r="D30" s="24"/>
      <c r="E30" s="24"/>
      <c r="F30" s="64"/>
      <c r="G30" s="71"/>
      <c r="H30" s="25">
        <v>22.2</v>
      </c>
      <c r="I30" s="72"/>
      <c r="J30" s="231">
        <f t="shared" si="0"/>
        <v>1.25</v>
      </c>
      <c r="K30" s="125" t="str">
        <f>'α-Amino Acids Assay'!F24</f>
        <v/>
      </c>
      <c r="L30" s="37" t="str">
        <f t="shared" si="1"/>
        <v/>
      </c>
      <c r="M30" s="38" t="str">
        <f t="shared" si="2"/>
        <v/>
      </c>
      <c r="N30" s="126" t="str">
        <f t="shared" si="3"/>
        <v/>
      </c>
      <c r="O30" s="121" t="str">
        <f>'Data Fit'!D22</f>
        <v/>
      </c>
      <c r="P30" s="43" t="str">
        <f>'Data Fit'!E22</f>
        <v/>
      </c>
      <c r="Q30" s="40" t="str">
        <f t="shared" si="4"/>
        <v/>
      </c>
      <c r="R30" s="34"/>
    </row>
    <row r="31" spans="2:18">
      <c r="B31" s="34"/>
      <c r="C31" s="52">
        <v>16</v>
      </c>
      <c r="D31" s="24"/>
      <c r="E31" s="24"/>
      <c r="F31" s="64"/>
      <c r="G31" s="71"/>
      <c r="H31" s="25">
        <v>22.2</v>
      </c>
      <c r="I31" s="72"/>
      <c r="J31" s="231">
        <f t="shared" si="0"/>
        <v>1.25</v>
      </c>
      <c r="K31" s="125" t="str">
        <f>'α-Amino Acids Assay'!F25</f>
        <v/>
      </c>
      <c r="L31" s="37" t="str">
        <f t="shared" si="1"/>
        <v/>
      </c>
      <c r="M31" s="38" t="str">
        <f t="shared" si="2"/>
        <v/>
      </c>
      <c r="N31" s="126" t="str">
        <f t="shared" si="3"/>
        <v/>
      </c>
      <c r="O31" s="121" t="str">
        <f>'Data Fit'!D23</f>
        <v/>
      </c>
      <c r="P31" s="43" t="str">
        <f>'Data Fit'!E23</f>
        <v/>
      </c>
      <c r="Q31" s="40" t="str">
        <f t="shared" si="4"/>
        <v/>
      </c>
      <c r="R31" s="34"/>
    </row>
    <row r="32" spans="2:18">
      <c r="B32" s="34"/>
      <c r="C32" s="52">
        <v>17</v>
      </c>
      <c r="D32" s="24"/>
      <c r="E32" s="24"/>
      <c r="F32" s="64"/>
      <c r="G32" s="71"/>
      <c r="H32" s="25">
        <v>22.2</v>
      </c>
      <c r="I32" s="72"/>
      <c r="J32" s="231">
        <f t="shared" si="0"/>
        <v>1.25</v>
      </c>
      <c r="K32" s="125" t="str">
        <f>'α-Amino Acids Assay'!F26</f>
        <v/>
      </c>
      <c r="L32" s="37" t="str">
        <f t="shared" si="1"/>
        <v/>
      </c>
      <c r="M32" s="38" t="str">
        <f t="shared" si="2"/>
        <v/>
      </c>
      <c r="N32" s="126" t="str">
        <f t="shared" si="3"/>
        <v/>
      </c>
      <c r="O32" s="121" t="str">
        <f>'Data Fit'!D24</f>
        <v/>
      </c>
      <c r="P32" s="43" t="str">
        <f>'Data Fit'!E24</f>
        <v/>
      </c>
      <c r="Q32" s="40" t="str">
        <f t="shared" si="4"/>
        <v/>
      </c>
      <c r="R32" s="34"/>
    </row>
    <row r="33" spans="2:18">
      <c r="B33" s="34"/>
      <c r="C33" s="52">
        <v>18</v>
      </c>
      <c r="D33" s="24"/>
      <c r="E33" s="24"/>
      <c r="F33" s="64"/>
      <c r="G33" s="71"/>
      <c r="H33" s="25">
        <v>22.2</v>
      </c>
      <c r="I33" s="72"/>
      <c r="J33" s="231">
        <f t="shared" si="0"/>
        <v>1.25</v>
      </c>
      <c r="K33" s="125" t="str">
        <f>'α-Amino Acids Assay'!F27</f>
        <v/>
      </c>
      <c r="L33" s="37" t="str">
        <f>IF(K33="","",(K33*J33))</f>
        <v/>
      </c>
      <c r="M33" s="38" t="str">
        <f t="shared" si="2"/>
        <v/>
      </c>
      <c r="N33" s="126" t="str">
        <f t="shared" si="3"/>
        <v/>
      </c>
      <c r="O33" s="121" t="str">
        <f>'Data Fit'!D25</f>
        <v/>
      </c>
      <c r="P33" s="43" t="str">
        <f>'Data Fit'!E25</f>
        <v/>
      </c>
      <c r="Q33" s="40" t="str">
        <f t="shared" si="4"/>
        <v/>
      </c>
      <c r="R33" s="34"/>
    </row>
    <row r="34" spans="2:18">
      <c r="B34" s="34"/>
      <c r="C34" s="52">
        <v>19</v>
      </c>
      <c r="D34" s="24"/>
      <c r="E34" s="24"/>
      <c r="F34" s="64"/>
      <c r="G34" s="71"/>
      <c r="H34" s="25">
        <v>22.2</v>
      </c>
      <c r="I34" s="72"/>
      <c r="J34" s="231">
        <f t="shared" si="0"/>
        <v>1.25</v>
      </c>
      <c r="K34" s="125" t="str">
        <f>'α-Amino Acids Assay'!F28</f>
        <v/>
      </c>
      <c r="L34" s="37" t="str">
        <f t="shared" si="1"/>
        <v/>
      </c>
      <c r="M34" s="38" t="str">
        <f t="shared" si="2"/>
        <v/>
      </c>
      <c r="N34" s="126" t="str">
        <f t="shared" si="3"/>
        <v/>
      </c>
      <c r="O34" s="121" t="str">
        <f>'Data Fit'!D26</f>
        <v/>
      </c>
      <c r="P34" s="43" t="str">
        <f>'Data Fit'!E26</f>
        <v/>
      </c>
      <c r="Q34" s="40" t="str">
        <f t="shared" si="4"/>
        <v/>
      </c>
      <c r="R34" s="34"/>
    </row>
    <row r="35" spans="2:18">
      <c r="B35" s="34"/>
      <c r="C35" s="52">
        <v>20</v>
      </c>
      <c r="D35" s="24"/>
      <c r="E35" s="24"/>
      <c r="F35" s="64"/>
      <c r="G35" s="71"/>
      <c r="H35" s="25">
        <v>22.2</v>
      </c>
      <c r="I35" s="72"/>
      <c r="J35" s="231">
        <f t="shared" si="0"/>
        <v>1.25</v>
      </c>
      <c r="K35" s="125" t="str">
        <f>'α-Amino Acids Assay'!F29</f>
        <v/>
      </c>
      <c r="L35" s="37" t="str">
        <f t="shared" si="1"/>
        <v/>
      </c>
      <c r="M35" s="38" t="str">
        <f t="shared" si="2"/>
        <v/>
      </c>
      <c r="N35" s="126" t="str">
        <f t="shared" si="3"/>
        <v/>
      </c>
      <c r="O35" s="121" t="str">
        <f>'Data Fit'!D27</f>
        <v/>
      </c>
      <c r="P35" s="43" t="str">
        <f>'Data Fit'!E27</f>
        <v/>
      </c>
      <c r="Q35" s="40" t="str">
        <f t="shared" si="4"/>
        <v/>
      </c>
      <c r="R35" s="34"/>
    </row>
    <row r="36" spans="2:18">
      <c r="B36" s="34"/>
      <c r="C36" s="52">
        <v>21</v>
      </c>
      <c r="D36" s="24"/>
      <c r="E36" s="24"/>
      <c r="F36" s="64"/>
      <c r="G36" s="71"/>
      <c r="H36" s="25">
        <v>22.2</v>
      </c>
      <c r="I36" s="72"/>
      <c r="J36" s="231">
        <f t="shared" si="0"/>
        <v>1.25</v>
      </c>
      <c r="K36" s="125" t="str">
        <f>'α-Amino Acids Assay'!F30</f>
        <v/>
      </c>
      <c r="L36" s="37" t="str">
        <f>IF(K36="","",(K36*J36))</f>
        <v/>
      </c>
      <c r="M36" s="38" t="str">
        <f t="shared" si="2"/>
        <v/>
      </c>
      <c r="N36" s="126" t="str">
        <f t="shared" si="3"/>
        <v/>
      </c>
      <c r="O36" s="121" t="str">
        <f>'Data Fit'!D28</f>
        <v/>
      </c>
      <c r="P36" s="43" t="str">
        <f>'Data Fit'!E28</f>
        <v/>
      </c>
      <c r="Q36" s="40" t="str">
        <f t="shared" si="4"/>
        <v/>
      </c>
      <c r="R36" s="34"/>
    </row>
    <row r="37" spans="2:18">
      <c r="B37" s="34"/>
      <c r="C37" s="52">
        <v>22</v>
      </c>
      <c r="D37" s="24"/>
      <c r="E37" s="24"/>
      <c r="F37" s="64"/>
      <c r="G37" s="71"/>
      <c r="H37" s="25">
        <v>22.2</v>
      </c>
      <c r="I37" s="72"/>
      <c r="J37" s="231">
        <f t="shared" si="0"/>
        <v>1.25</v>
      </c>
      <c r="K37" s="125" t="str">
        <f>'α-Amino Acids Assay'!F31</f>
        <v/>
      </c>
      <c r="L37" s="37" t="str">
        <f t="shared" si="1"/>
        <v/>
      </c>
      <c r="M37" s="38" t="str">
        <f t="shared" si="2"/>
        <v/>
      </c>
      <c r="N37" s="126" t="str">
        <f t="shared" si="3"/>
        <v/>
      </c>
      <c r="O37" s="121" t="str">
        <f>'Data Fit'!D29</f>
        <v/>
      </c>
      <c r="P37" s="43" t="str">
        <f>'Data Fit'!E29</f>
        <v/>
      </c>
      <c r="Q37" s="40" t="str">
        <f t="shared" si="4"/>
        <v/>
      </c>
      <c r="R37" s="34"/>
    </row>
    <row r="38" spans="2:18">
      <c r="B38" s="34"/>
      <c r="C38" s="52">
        <v>23</v>
      </c>
      <c r="D38" s="24"/>
      <c r="E38" s="24"/>
      <c r="F38" s="64"/>
      <c r="G38" s="71"/>
      <c r="H38" s="25">
        <v>22.2</v>
      </c>
      <c r="I38" s="72"/>
      <c r="J38" s="231">
        <f t="shared" si="0"/>
        <v>1.25</v>
      </c>
      <c r="K38" s="125" t="str">
        <f>'α-Amino Acids Assay'!F32</f>
        <v/>
      </c>
      <c r="L38" s="37" t="str">
        <f t="shared" si="1"/>
        <v/>
      </c>
      <c r="M38" s="38" t="str">
        <f t="shared" si="2"/>
        <v/>
      </c>
      <c r="N38" s="126" t="str">
        <f t="shared" si="3"/>
        <v/>
      </c>
      <c r="O38" s="121" t="str">
        <f>'Data Fit'!D30</f>
        <v/>
      </c>
      <c r="P38" s="43" t="str">
        <f>'Data Fit'!E30</f>
        <v/>
      </c>
      <c r="Q38" s="40" t="str">
        <f t="shared" si="4"/>
        <v/>
      </c>
      <c r="R38" s="34"/>
    </row>
    <row r="39" spans="2:18" ht="15.75" thickBot="1">
      <c r="B39" s="34"/>
      <c r="C39" s="58">
        <v>24</v>
      </c>
      <c r="D39" s="32"/>
      <c r="E39" s="32"/>
      <c r="F39" s="67"/>
      <c r="G39" s="76"/>
      <c r="H39" s="33">
        <v>22.2</v>
      </c>
      <c r="I39" s="77"/>
      <c r="J39" s="240">
        <f t="shared" si="0"/>
        <v>1.25</v>
      </c>
      <c r="K39" s="131" t="str">
        <f>'α-Amino Acids Assay'!F33</f>
        <v/>
      </c>
      <c r="L39" s="44" t="str">
        <f t="shared" si="1"/>
        <v/>
      </c>
      <c r="M39" s="45" t="str">
        <f t="shared" si="2"/>
        <v/>
      </c>
      <c r="N39" s="132" t="str">
        <f t="shared" si="3"/>
        <v/>
      </c>
      <c r="O39" s="122" t="str">
        <f>'Data Fit'!D31</f>
        <v/>
      </c>
      <c r="P39" s="46" t="str">
        <f>'Data Fit'!E31</f>
        <v/>
      </c>
      <c r="Q39" s="47" t="str">
        <f t="shared" si="4"/>
        <v/>
      </c>
      <c r="R39" s="34"/>
    </row>
    <row r="40" spans="2:18" ht="57.75" customHeight="1">
      <c r="B40" s="448" t="s">
        <v>137</v>
      </c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 s="449"/>
      <c r="P40" s="449"/>
      <c r="Q40" s="449"/>
      <c r="R40" s="449"/>
    </row>
    <row r="42" spans="2:18">
      <c r="G42" s="418"/>
      <c r="K42" s="414"/>
      <c r="L42" s="414"/>
      <c r="M42" s="414"/>
      <c r="N42" s="414"/>
      <c r="O42" s="419"/>
      <c r="P42" s="419"/>
      <c r="Q42" s="419"/>
    </row>
    <row r="43" spans="2:18">
      <c r="C43" s="420"/>
      <c r="G43" s="418"/>
      <c r="O43" s="419"/>
      <c r="P43" s="419"/>
      <c r="Q43" s="419"/>
    </row>
  </sheetData>
  <sheetProtection algorithmName="SHA-512" hashValue="6BDtyY+KWThDjKOte20waECZU27IqHnY0sk9Nb5ymeNocC2T19p0vEW/KmGwN+G5vIAn8NEd5U4lTKgm6a9rAg==" saltValue="27gJ7biHKtaPiNM9u6GVyA==" spinCount="100000" sheet="1" objects="1" scenarios="1"/>
  <mergeCells count="8">
    <mergeCell ref="B40:R40"/>
    <mergeCell ref="D12:E12"/>
    <mergeCell ref="D13:E13"/>
    <mergeCell ref="O13:Q14"/>
    <mergeCell ref="K13:N14"/>
    <mergeCell ref="J13:J14"/>
    <mergeCell ref="H13:H14"/>
    <mergeCell ref="F13:F14"/>
  </mergeCells>
  <pageMargins left="0.7" right="0.7" top="0.75" bottom="0.75" header="0.3" footer="0.3"/>
  <pageSetup scale="59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>
    <pageSetUpPr fitToPage="1"/>
  </sheetPr>
  <dimension ref="B1:I54"/>
  <sheetViews>
    <sheetView showGridLines="0" topLeftCell="A6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Analysis'!Z8</f>
        <v>23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Analysis'!Z9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Analysis'!Z10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Analysis'!Z12+'AA Profile Analysis'!Z13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Analysis'!Z14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Analysis'!Z15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Analysis'!Z16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Analysis'!Z17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Analysis'!Z18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Analysis'!Z19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Analysis'!Z20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Analysis'!Z21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Analysis'!Z22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Analysis'!Z23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Analysis'!Z24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Analysis'!Z25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Analysis'!Z26+'AA Profile Analysis'!Z27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Analysis'!Z28</f>
        <v>0</v>
      </c>
      <c r="E32" s="307" t="e">
        <f>(D32/$F$43)*100</f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Analysis'!Z29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Analysis'!Z30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Fit'!$E30/100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54" customHeight="1">
      <c r="B54" s="469" t="s">
        <v>137</v>
      </c>
      <c r="C54" s="469"/>
      <c r="D54" s="469"/>
      <c r="E54" s="469"/>
      <c r="F54" s="469"/>
      <c r="G54" s="469"/>
      <c r="H54" s="469"/>
      <c r="I54" s="469"/>
    </row>
  </sheetData>
  <sheetProtection algorithmName="SHA-512" hashValue="aptaiQDPmDdZrUhi7W2MDE3btlnfzqcGVubcQ4Qi6EBgCoHMTSePN/VJyeKqbFdLwrsCDv7+l8AWmNjwT7gMJg==" saltValue="3wUyWkDe2s7EzOJDrMFonA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I54"/>
  <sheetViews>
    <sheetView showGridLines="0" topLeftCell="A6" zoomScaleNormal="100" workbookViewId="0">
      <selection activeCell="D34" sqref="D3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Analysis'!AA8</f>
        <v>24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Analysis'!AA9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Analysis'!AA10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Analysis'!AA12+'AA Profile Analysis'!AA13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Analysis'!AA14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Analysis'!AA15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Analysis'!AA16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07">
        <f>'AA Profile Analysis'!AA17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Analysis'!AA18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Analysis'!AA19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Analysis'!AA20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Analysis'!AA21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Analysis'!AA22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07">
        <f>'AA Profile Analysis'!AA23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07">
        <f>'AA Profile Analysis'!AA24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07">
        <f>'AA Profile Analysis'!AA25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Analysis'!AA26+'AA Profile Analysis'!AA27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Analysis'!AA28</f>
        <v>0</v>
      </c>
      <c r="E32" s="307" t="e">
        <f>(D32/$F$43)*100</f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Analysis'!AA29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Analysis'!AA30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Fit'!$E31/100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53.2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JotBTjWNbsvWGs5B09YTwEwYSHg61T1Ex9CQFyEESll9BjydpQ6lMTqayx6vNOG8XE+AOQ0NivwYq4bJ8DFXAQ==" saltValue="JNzpWiBYRyH/ju1HtnIWtA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3" tint="0.59999389629810485"/>
    <pageSetUpPr fitToPage="1"/>
  </sheetPr>
  <dimension ref="B1:Q60"/>
  <sheetViews>
    <sheetView topLeftCell="A7" zoomScaleNormal="100" workbookViewId="0">
      <selection activeCell="H21" sqref="H21"/>
    </sheetView>
  </sheetViews>
  <sheetFormatPr defaultColWidth="9.140625" defaultRowHeight="15"/>
  <cols>
    <col min="1" max="1" width="2.28515625" style="414" customWidth="1"/>
    <col min="2" max="2" width="1.7109375" style="414" customWidth="1"/>
    <col min="3" max="3" width="9.140625" style="414"/>
    <col min="4" max="4" width="18.7109375" style="414" customWidth="1"/>
    <col min="5" max="5" width="10.28515625" style="414" customWidth="1"/>
    <col min="6" max="6" width="12.42578125" style="414" customWidth="1"/>
    <col min="7" max="7" width="8.5703125" style="414" customWidth="1"/>
    <col min="8" max="9" width="9.140625" style="414"/>
    <col min="10" max="11" width="9.28515625" style="414" customWidth="1"/>
    <col min="12" max="14" width="9.140625" style="414"/>
    <col min="15" max="15" width="1.7109375" style="414" customWidth="1"/>
    <col min="16" max="16384" width="9.140625" style="414"/>
  </cols>
  <sheetData>
    <row r="1" spans="2:17" ht="7.7" customHeight="1"/>
    <row r="2" spans="2:17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2:17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7" ht="42.75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7" ht="25.5" customHeight="1" thickBot="1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2:17" ht="18" customHeight="1">
      <c r="B6" s="78"/>
      <c r="C6" s="137" t="s">
        <v>3</v>
      </c>
      <c r="D6" s="455" t="str">
        <f>IF(Spreadsheet!D12="","",Spreadsheet!D12)</f>
        <v/>
      </c>
      <c r="E6" s="455"/>
      <c r="F6" s="456"/>
      <c r="G6" s="78"/>
      <c r="H6" s="78"/>
      <c r="I6" s="78"/>
      <c r="J6" s="78"/>
      <c r="K6" s="78"/>
      <c r="L6" s="78"/>
      <c r="M6" s="78"/>
      <c r="N6" s="78"/>
      <c r="O6" s="78"/>
    </row>
    <row r="7" spans="2:17" ht="18" customHeight="1" thickBot="1">
      <c r="B7" s="78"/>
      <c r="C7" s="138" t="s">
        <v>4</v>
      </c>
      <c r="D7" s="457"/>
      <c r="E7" s="457"/>
      <c r="F7" s="458"/>
      <c r="G7" s="136"/>
      <c r="H7" s="136"/>
      <c r="I7" s="136"/>
      <c r="J7" s="136"/>
      <c r="K7" s="78"/>
      <c r="L7" s="78"/>
      <c r="M7" s="78"/>
      <c r="N7" s="78"/>
      <c r="O7" s="78"/>
    </row>
    <row r="8" spans="2:17" ht="15.75" thickBot="1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2:17" ht="45.75" thickBot="1">
      <c r="B9" s="78"/>
      <c r="C9" s="112" t="s">
        <v>9</v>
      </c>
      <c r="D9" s="113" t="s">
        <v>63</v>
      </c>
      <c r="E9" s="113" t="s">
        <v>135</v>
      </c>
      <c r="F9" s="114" t="s">
        <v>20</v>
      </c>
      <c r="G9" s="79"/>
      <c r="H9" s="115" t="s">
        <v>120</v>
      </c>
      <c r="I9" s="116" t="s">
        <v>19</v>
      </c>
      <c r="J9" s="117" t="s">
        <v>135</v>
      </c>
      <c r="K9" s="78"/>
      <c r="L9" s="78"/>
      <c r="M9" s="78"/>
      <c r="N9" s="78"/>
      <c r="O9" s="78"/>
    </row>
    <row r="10" spans="2:17">
      <c r="B10" s="78"/>
      <c r="C10" s="109">
        <f>Spreadsheet!C16</f>
        <v>1</v>
      </c>
      <c r="D10" s="151" t="str">
        <f>IF(Spreadsheet!D16="","",Spreadsheet!D16)</f>
        <v>Blank</v>
      </c>
      <c r="E10" s="110"/>
      <c r="F10" s="111" t="str">
        <f t="shared" ref="F10:F33" si="0">IF(E10="","",(E10-$K$23)/$I$23)</f>
        <v/>
      </c>
      <c r="G10" s="80"/>
      <c r="H10" s="81" t="s">
        <v>26</v>
      </c>
      <c r="I10" s="146">
        <v>1</v>
      </c>
      <c r="J10" s="103"/>
      <c r="K10" s="78"/>
      <c r="L10" s="78"/>
      <c r="M10" s="78"/>
      <c r="N10" s="78"/>
      <c r="O10" s="78"/>
    </row>
    <row r="11" spans="2:17">
      <c r="B11" s="78"/>
      <c r="C11" s="82">
        <f>Spreadsheet!C17</f>
        <v>2</v>
      </c>
      <c r="D11" s="83" t="str">
        <f>IF(Spreadsheet!D17="","",Spreadsheet!D17)</f>
        <v>Control A</v>
      </c>
      <c r="E11" s="100"/>
      <c r="F11" s="84" t="str">
        <f t="shared" si="0"/>
        <v/>
      </c>
      <c r="G11" s="80"/>
      <c r="H11" s="81" t="s">
        <v>25</v>
      </c>
      <c r="I11" s="146">
        <v>0.75</v>
      </c>
      <c r="J11" s="103"/>
      <c r="K11" s="78"/>
      <c r="L11" s="78"/>
      <c r="M11" s="118"/>
      <c r="N11" s="118"/>
      <c r="O11" s="118"/>
      <c r="P11" s="417"/>
      <c r="Q11" s="417"/>
    </row>
    <row r="12" spans="2:17">
      <c r="B12" s="78"/>
      <c r="C12" s="82">
        <f>Spreadsheet!C18</f>
        <v>3</v>
      </c>
      <c r="D12" s="83" t="str">
        <f>IF(Spreadsheet!D18="","",Spreadsheet!D18)</f>
        <v>Control B</v>
      </c>
      <c r="E12" s="100"/>
      <c r="F12" s="84" t="str">
        <f t="shared" si="0"/>
        <v/>
      </c>
      <c r="G12" s="80"/>
      <c r="H12" s="81" t="s">
        <v>22</v>
      </c>
      <c r="I12" s="146">
        <v>0.5</v>
      </c>
      <c r="J12" s="103"/>
      <c r="K12" s="78"/>
      <c r="L12" s="78"/>
      <c r="M12" s="118"/>
      <c r="N12" s="118"/>
      <c r="O12" s="118"/>
      <c r="P12" s="417"/>
      <c r="Q12" s="417"/>
    </row>
    <row r="13" spans="2:17">
      <c r="B13" s="78"/>
      <c r="C13" s="82">
        <f>Spreadsheet!C19</f>
        <v>4</v>
      </c>
      <c r="D13" s="83" t="str">
        <f>IF(Spreadsheet!D19="","",Spreadsheet!D19)</f>
        <v>Control C</v>
      </c>
      <c r="E13" s="100"/>
      <c r="F13" s="84" t="str">
        <f t="shared" si="0"/>
        <v/>
      </c>
      <c r="G13" s="80"/>
      <c r="H13" s="81" t="s">
        <v>21</v>
      </c>
      <c r="I13" s="146">
        <v>0.25</v>
      </c>
      <c r="J13" s="103"/>
      <c r="K13" s="78"/>
      <c r="L13" s="78"/>
      <c r="M13" s="78"/>
      <c r="N13" s="78"/>
      <c r="O13" s="78"/>
    </row>
    <row r="14" spans="2:17">
      <c r="B14" s="78"/>
      <c r="C14" s="82">
        <f>Spreadsheet!C20</f>
        <v>5</v>
      </c>
      <c r="D14" s="83" t="str">
        <f>IF(Spreadsheet!D20="","",Spreadsheet!D20)</f>
        <v>Control D</v>
      </c>
      <c r="E14" s="100"/>
      <c r="F14" s="84" t="str">
        <f t="shared" si="0"/>
        <v/>
      </c>
      <c r="G14" s="80"/>
      <c r="H14" s="81" t="s">
        <v>16</v>
      </c>
      <c r="I14" s="146">
        <v>0.1</v>
      </c>
      <c r="J14" s="103"/>
      <c r="K14" s="78"/>
      <c r="L14" s="78"/>
      <c r="M14" s="78"/>
      <c r="N14" s="78"/>
      <c r="O14" s="78"/>
    </row>
    <row r="15" spans="2:17">
      <c r="B15" s="78"/>
      <c r="C15" s="82">
        <f>Spreadsheet!C21</f>
        <v>6</v>
      </c>
      <c r="D15" s="83" t="str">
        <f>IF(Spreadsheet!D21="","",Spreadsheet!D21)</f>
        <v>Control E</v>
      </c>
      <c r="E15" s="100"/>
      <c r="F15" s="84" t="str">
        <f t="shared" si="0"/>
        <v/>
      </c>
      <c r="G15" s="80"/>
      <c r="H15" s="81" t="s">
        <v>15</v>
      </c>
      <c r="I15" s="146">
        <v>7.4999999999999997E-2</v>
      </c>
      <c r="J15" s="103"/>
      <c r="K15" s="78"/>
      <c r="L15" s="78"/>
      <c r="M15" s="78"/>
      <c r="N15" s="78"/>
      <c r="O15" s="78"/>
    </row>
    <row r="16" spans="2:17">
      <c r="B16" s="78"/>
      <c r="C16" s="82">
        <f>Spreadsheet!C22</f>
        <v>7</v>
      </c>
      <c r="D16" s="83" t="str">
        <f>IF(Spreadsheet!D22="","",Spreadsheet!D22)</f>
        <v>Control F</v>
      </c>
      <c r="E16" s="100"/>
      <c r="F16" s="84" t="str">
        <f t="shared" si="0"/>
        <v/>
      </c>
      <c r="G16" s="80"/>
      <c r="H16" s="81" t="s">
        <v>14</v>
      </c>
      <c r="I16" s="146">
        <v>0.05</v>
      </c>
      <c r="J16" s="103"/>
      <c r="K16" s="78"/>
      <c r="L16" s="78"/>
      <c r="M16" s="78"/>
      <c r="N16" s="78"/>
      <c r="O16" s="78"/>
    </row>
    <row r="17" spans="2:15">
      <c r="B17" s="78"/>
      <c r="C17" s="82">
        <f>Spreadsheet!C23</f>
        <v>8</v>
      </c>
      <c r="D17" s="83" t="str">
        <f>IF(Spreadsheet!D23="","",Spreadsheet!D23)</f>
        <v>Casein</v>
      </c>
      <c r="E17" s="100"/>
      <c r="F17" s="84" t="str">
        <f t="shared" si="0"/>
        <v/>
      </c>
      <c r="G17" s="80"/>
      <c r="H17" s="81" t="s">
        <v>13</v>
      </c>
      <c r="I17" s="146">
        <v>2.5000000000000001E-2</v>
      </c>
      <c r="J17" s="103"/>
      <c r="K17" s="78"/>
      <c r="L17" s="78"/>
      <c r="M17" s="78"/>
      <c r="N17" s="78"/>
      <c r="O17" s="78"/>
    </row>
    <row r="18" spans="2:15">
      <c r="B18" s="78"/>
      <c r="C18" s="82">
        <f>Spreadsheet!C24</f>
        <v>9</v>
      </c>
      <c r="D18" s="83" t="str">
        <f>IF(Spreadsheet!D24="","",Spreadsheet!D24)</f>
        <v/>
      </c>
      <c r="E18" s="100"/>
      <c r="F18" s="84" t="str">
        <f t="shared" si="0"/>
        <v/>
      </c>
      <c r="G18" s="80"/>
      <c r="H18" s="85" t="s">
        <v>12</v>
      </c>
      <c r="I18" s="147">
        <v>0.01</v>
      </c>
      <c r="J18" s="105"/>
      <c r="K18" s="78"/>
      <c r="L18" s="78"/>
      <c r="M18" s="78"/>
      <c r="N18" s="78"/>
      <c r="O18" s="78"/>
    </row>
    <row r="19" spans="2:15">
      <c r="B19" s="78"/>
      <c r="C19" s="82">
        <f>Spreadsheet!C25</f>
        <v>10</v>
      </c>
      <c r="D19" s="83" t="str">
        <f>IF(Spreadsheet!D25="","",Spreadsheet!D25)</f>
        <v/>
      </c>
      <c r="E19" s="100"/>
      <c r="F19" s="84" t="str">
        <f t="shared" si="0"/>
        <v/>
      </c>
      <c r="G19" s="80"/>
      <c r="H19" s="86" t="s">
        <v>11</v>
      </c>
      <c r="I19" s="148">
        <v>7.4999999999999997E-3</v>
      </c>
      <c r="J19" s="107"/>
      <c r="K19" s="78"/>
      <c r="L19" s="78"/>
      <c r="M19" s="78"/>
      <c r="N19" s="78"/>
      <c r="O19" s="78"/>
    </row>
    <row r="20" spans="2:15">
      <c r="B20" s="78"/>
      <c r="C20" s="82">
        <f>Spreadsheet!C26</f>
        <v>11</v>
      </c>
      <c r="D20" s="83" t="str">
        <f>IF(Spreadsheet!D26="","",Spreadsheet!D26)</f>
        <v/>
      </c>
      <c r="E20" s="100"/>
      <c r="F20" s="84" t="str">
        <f t="shared" si="0"/>
        <v/>
      </c>
      <c r="G20" s="80"/>
      <c r="H20" s="86" t="s">
        <v>10</v>
      </c>
      <c r="I20" s="148">
        <v>5.0000000000000001E-3</v>
      </c>
      <c r="J20" s="107"/>
      <c r="K20" s="78"/>
      <c r="L20" s="78"/>
      <c r="M20" s="78"/>
      <c r="N20" s="78"/>
      <c r="O20" s="78"/>
    </row>
    <row r="21" spans="2:15" ht="15.75" thickBot="1">
      <c r="B21" s="78"/>
      <c r="C21" s="82">
        <f>Spreadsheet!C27</f>
        <v>12</v>
      </c>
      <c r="D21" s="83" t="str">
        <f>IF(Spreadsheet!D27="","",Spreadsheet!D27)</f>
        <v/>
      </c>
      <c r="E21" s="100"/>
      <c r="F21" s="84" t="str">
        <f t="shared" si="0"/>
        <v/>
      </c>
      <c r="G21" s="80"/>
      <c r="H21" s="87" t="s">
        <v>138</v>
      </c>
      <c r="I21" s="149">
        <v>0</v>
      </c>
      <c r="J21" s="150"/>
      <c r="K21" s="78"/>
      <c r="L21" s="78"/>
      <c r="M21" s="78"/>
      <c r="N21" s="78"/>
      <c r="O21" s="78"/>
    </row>
    <row r="22" spans="2:15" ht="15.75" thickBot="1">
      <c r="B22" s="78"/>
      <c r="C22" s="82">
        <f>Spreadsheet!C28</f>
        <v>13</v>
      </c>
      <c r="D22" s="83" t="str">
        <f>IF(Spreadsheet!D28="","",Spreadsheet!D28)</f>
        <v/>
      </c>
      <c r="E22" s="100"/>
      <c r="F22" s="84" t="str">
        <f t="shared" si="0"/>
        <v/>
      </c>
      <c r="G22" s="80"/>
      <c r="H22" s="78"/>
      <c r="I22" s="78"/>
      <c r="J22" s="78"/>
      <c r="K22" s="78"/>
      <c r="L22" s="78"/>
      <c r="M22" s="78"/>
      <c r="N22" s="78"/>
      <c r="O22" s="78"/>
    </row>
    <row r="23" spans="2:15" ht="17.25">
      <c r="B23" s="78"/>
      <c r="C23" s="82">
        <f>Spreadsheet!C29</f>
        <v>14</v>
      </c>
      <c r="D23" s="83" t="str">
        <f>IF(Spreadsheet!D29="","",Spreadsheet!D29)</f>
        <v/>
      </c>
      <c r="E23" s="100"/>
      <c r="F23" s="84" t="str">
        <f t="shared" si="0"/>
        <v/>
      </c>
      <c r="G23" s="80"/>
      <c r="H23" s="276" t="s">
        <v>17</v>
      </c>
      <c r="I23" s="88" t="str">
        <f>IF(J11="","",SLOPE(J11:J21,I11:I21))</f>
        <v/>
      </c>
      <c r="J23" s="277" t="s">
        <v>119</v>
      </c>
      <c r="K23" s="88" t="str">
        <f>IF(J11="","",INTERCEPT(J11:J21,I11:I21))</f>
        <v/>
      </c>
      <c r="L23" s="277" t="s">
        <v>123</v>
      </c>
      <c r="M23" s="88" t="str">
        <f>IF(J11="","",RSQ(J11:J21,I11:I21))</f>
        <v/>
      </c>
      <c r="N23" s="89"/>
      <c r="O23" s="78"/>
    </row>
    <row r="24" spans="2:15">
      <c r="B24" s="78"/>
      <c r="C24" s="82">
        <f>Spreadsheet!C30</f>
        <v>15</v>
      </c>
      <c r="D24" s="83" t="str">
        <f>IF(Spreadsheet!D30="","",Spreadsheet!D30)</f>
        <v/>
      </c>
      <c r="E24" s="100"/>
      <c r="F24" s="84" t="str">
        <f t="shared" si="0"/>
        <v/>
      </c>
      <c r="G24" s="80"/>
      <c r="H24" s="90"/>
      <c r="I24" s="78"/>
      <c r="J24" s="78"/>
      <c r="K24" s="78"/>
      <c r="L24" s="78"/>
      <c r="M24" s="78"/>
      <c r="N24" s="91"/>
      <c r="O24" s="78"/>
    </row>
    <row r="25" spans="2:15">
      <c r="B25" s="78"/>
      <c r="C25" s="82">
        <f>Spreadsheet!C31</f>
        <v>16</v>
      </c>
      <c r="D25" s="83" t="str">
        <f>IF(Spreadsheet!D31="","",Spreadsheet!D31)</f>
        <v/>
      </c>
      <c r="E25" s="100"/>
      <c r="F25" s="84" t="str">
        <f t="shared" si="0"/>
        <v/>
      </c>
      <c r="G25" s="80"/>
      <c r="H25" s="90"/>
      <c r="I25" s="78"/>
      <c r="J25" s="78"/>
      <c r="K25" s="78"/>
      <c r="L25" s="78"/>
      <c r="M25" s="78"/>
      <c r="N25" s="91"/>
      <c r="O25" s="78"/>
    </row>
    <row r="26" spans="2:15">
      <c r="B26" s="78"/>
      <c r="C26" s="82">
        <f>Spreadsheet!C32</f>
        <v>17</v>
      </c>
      <c r="D26" s="83" t="str">
        <f>IF(Spreadsheet!D32="","",Spreadsheet!D32)</f>
        <v/>
      </c>
      <c r="E26" s="100"/>
      <c r="F26" s="84" t="str">
        <f t="shared" si="0"/>
        <v/>
      </c>
      <c r="G26" s="80"/>
      <c r="H26" s="90"/>
      <c r="I26" s="78"/>
      <c r="J26" s="78"/>
      <c r="K26" s="78"/>
      <c r="L26" s="78"/>
      <c r="M26" s="92"/>
      <c r="N26" s="91"/>
      <c r="O26" s="78"/>
    </row>
    <row r="27" spans="2:15">
      <c r="B27" s="78"/>
      <c r="C27" s="82">
        <f>Spreadsheet!C33</f>
        <v>18</v>
      </c>
      <c r="D27" s="83" t="str">
        <f>IF(Spreadsheet!D33="","",Spreadsheet!D33)</f>
        <v/>
      </c>
      <c r="E27" s="100"/>
      <c r="F27" s="84" t="str">
        <f t="shared" si="0"/>
        <v/>
      </c>
      <c r="G27" s="80"/>
      <c r="H27" s="90"/>
      <c r="I27" s="78"/>
      <c r="J27" s="78"/>
      <c r="K27" s="78"/>
      <c r="L27" s="78"/>
      <c r="M27" s="92"/>
      <c r="N27" s="91"/>
      <c r="O27" s="78"/>
    </row>
    <row r="28" spans="2:15">
      <c r="B28" s="78"/>
      <c r="C28" s="82">
        <f>Spreadsheet!C34</f>
        <v>19</v>
      </c>
      <c r="D28" s="83" t="str">
        <f>IF(Spreadsheet!D34="","",Spreadsheet!D34)</f>
        <v/>
      </c>
      <c r="E28" s="100"/>
      <c r="F28" s="84" t="str">
        <f t="shared" si="0"/>
        <v/>
      </c>
      <c r="G28" s="80"/>
      <c r="H28" s="90"/>
      <c r="I28" s="78"/>
      <c r="J28" s="78"/>
      <c r="K28" s="78"/>
      <c r="L28" s="78"/>
      <c r="M28" s="92"/>
      <c r="N28" s="91"/>
      <c r="O28" s="78"/>
    </row>
    <row r="29" spans="2:15">
      <c r="B29" s="78"/>
      <c r="C29" s="82">
        <f>Spreadsheet!C35</f>
        <v>20</v>
      </c>
      <c r="D29" s="83" t="str">
        <f>IF(Spreadsheet!D35="","",Spreadsheet!D35)</f>
        <v/>
      </c>
      <c r="E29" s="100"/>
      <c r="F29" s="84" t="str">
        <f t="shared" si="0"/>
        <v/>
      </c>
      <c r="G29" s="80"/>
      <c r="H29" s="90"/>
      <c r="I29" s="78"/>
      <c r="J29" s="78"/>
      <c r="K29" s="78"/>
      <c r="L29" s="78"/>
      <c r="M29" s="92"/>
      <c r="N29" s="91"/>
      <c r="O29" s="78"/>
    </row>
    <row r="30" spans="2:15">
      <c r="B30" s="78"/>
      <c r="C30" s="82">
        <f>Spreadsheet!C36</f>
        <v>21</v>
      </c>
      <c r="D30" s="83" t="str">
        <f>IF(Spreadsheet!D36="","",Spreadsheet!D36)</f>
        <v/>
      </c>
      <c r="E30" s="100"/>
      <c r="F30" s="84" t="str">
        <f t="shared" si="0"/>
        <v/>
      </c>
      <c r="G30" s="80"/>
      <c r="H30" s="90"/>
      <c r="I30" s="78"/>
      <c r="J30" s="78"/>
      <c r="K30" s="78"/>
      <c r="L30" s="78"/>
      <c r="M30" s="92"/>
      <c r="N30" s="91"/>
      <c r="O30" s="78"/>
    </row>
    <row r="31" spans="2:15">
      <c r="B31" s="78"/>
      <c r="C31" s="82">
        <f>Spreadsheet!C37</f>
        <v>22</v>
      </c>
      <c r="D31" s="83" t="str">
        <f>IF(Spreadsheet!D37="","",Spreadsheet!D37)</f>
        <v/>
      </c>
      <c r="E31" s="100"/>
      <c r="F31" s="84" t="str">
        <f t="shared" si="0"/>
        <v/>
      </c>
      <c r="G31" s="80"/>
      <c r="H31" s="90"/>
      <c r="I31" s="78"/>
      <c r="J31" s="78"/>
      <c r="K31" s="78"/>
      <c r="L31" s="78"/>
      <c r="M31" s="92"/>
      <c r="N31" s="91"/>
      <c r="O31" s="78"/>
    </row>
    <row r="32" spans="2:15">
      <c r="B32" s="78"/>
      <c r="C32" s="82">
        <f>Spreadsheet!C38</f>
        <v>23</v>
      </c>
      <c r="D32" s="83" t="str">
        <f>IF(Spreadsheet!D38="","",Spreadsheet!D38)</f>
        <v/>
      </c>
      <c r="E32" s="100"/>
      <c r="F32" s="84" t="str">
        <f t="shared" si="0"/>
        <v/>
      </c>
      <c r="G32" s="80"/>
      <c r="H32" s="90"/>
      <c r="I32" s="78"/>
      <c r="J32" s="78"/>
      <c r="K32" s="78"/>
      <c r="L32" s="78"/>
      <c r="M32" s="92"/>
      <c r="N32" s="91"/>
      <c r="O32" s="78"/>
    </row>
    <row r="33" spans="2:15" ht="15.75" thickBot="1">
      <c r="B33" s="78"/>
      <c r="C33" s="93">
        <f>Spreadsheet!C39</f>
        <v>24</v>
      </c>
      <c r="D33" s="94" t="str">
        <f>IF(Spreadsheet!D39="","",Spreadsheet!D39)</f>
        <v/>
      </c>
      <c r="E33" s="101"/>
      <c r="F33" s="95" t="str">
        <f t="shared" si="0"/>
        <v/>
      </c>
      <c r="G33" s="80"/>
      <c r="H33" s="96"/>
      <c r="I33" s="97"/>
      <c r="J33" s="97"/>
      <c r="K33" s="97"/>
      <c r="L33" s="97"/>
      <c r="M33" s="98"/>
      <c r="N33" s="99"/>
      <c r="O33" s="78"/>
    </row>
    <row r="34" spans="2:15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92"/>
      <c r="N34" s="78"/>
      <c r="O34" s="78"/>
    </row>
    <row r="35" spans="2:15" ht="56.25" customHeight="1">
      <c r="B35" s="448"/>
      <c r="C35" s="449"/>
      <c r="D35" s="449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78"/>
    </row>
    <row r="36" spans="2:15">
      <c r="M36" s="421"/>
    </row>
    <row r="38" spans="2:15">
      <c r="M38" s="421"/>
    </row>
    <row r="39" spans="2:15">
      <c r="M39" s="421"/>
    </row>
    <row r="40" spans="2:15">
      <c r="M40" s="421"/>
    </row>
    <row r="41" spans="2:15">
      <c r="M41" s="421"/>
    </row>
    <row r="42" spans="2:15">
      <c r="M42" s="421"/>
    </row>
    <row r="43" spans="2:15">
      <c r="M43" s="421"/>
    </row>
    <row r="60" spans="10:10">
      <c r="J60" s="414" t="s">
        <v>18</v>
      </c>
    </row>
  </sheetData>
  <sheetProtection algorithmName="SHA-512" hashValue="ep299yf5wUcegcXdN5o/SIqrKqPwYVcI1ZE0kCLrp6wKLgKZ6j3Xogj7v7ELK7y+nr8EIxNcWZ8aeR0/r/2INg==" saltValue="AryL1M0Yd6tPi3Ga0td/eQ==" spinCount="100000" sheet="1" objects="1" scenarios="1"/>
  <mergeCells count="3">
    <mergeCell ref="D6:F6"/>
    <mergeCell ref="D7:F7"/>
    <mergeCell ref="B35:N35"/>
  </mergeCells>
  <pageMargins left="0.7" right="0.7" top="0.75" bottom="0.75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9" tint="0.39997558519241921"/>
    <pageSetUpPr fitToPage="1"/>
  </sheetPr>
  <dimension ref="B1:AB43"/>
  <sheetViews>
    <sheetView zoomScaleNormal="100" workbookViewId="0">
      <pane xSplit="4" ySplit="7" topLeftCell="I8" activePane="bottomRight" state="frozen"/>
      <selection activeCell="F8" sqref="F8:F30"/>
      <selection pane="topRight" activeCell="F8" sqref="F8:F30"/>
      <selection pane="bottomLeft" activeCell="F8" sqref="F8:F30"/>
      <selection pane="bottomRight" activeCell="V30" sqref="V30"/>
    </sheetView>
  </sheetViews>
  <sheetFormatPr defaultColWidth="9.140625" defaultRowHeight="15"/>
  <cols>
    <col min="1" max="1" width="2.28515625" style="414" customWidth="1"/>
    <col min="2" max="2" width="1.7109375" style="414" customWidth="1"/>
    <col min="3" max="3" width="23.5703125" style="414" customWidth="1"/>
    <col min="4" max="4" width="4.7109375" style="414" customWidth="1"/>
    <col min="5" max="27" width="17.85546875" style="414" customWidth="1"/>
    <col min="28" max="28" width="1.7109375" style="414" customWidth="1"/>
    <col min="29" max="16384" width="9.140625" style="414"/>
  </cols>
  <sheetData>
    <row r="1" spans="2:28" ht="7.7" customHeight="1"/>
    <row r="2" spans="2:28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2:28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2:28" ht="74.25" customHeight="1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2:28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2:28" ht="23.25">
      <c r="B6" s="78"/>
      <c r="C6" s="459" t="s">
        <v>30</v>
      </c>
      <c r="D6" s="459"/>
      <c r="E6" s="459"/>
      <c r="F6" s="459"/>
      <c r="G6" s="459"/>
      <c r="H6" s="459"/>
      <c r="I6" s="459"/>
      <c r="J6" s="459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2:28" ht="15.75" thickBot="1">
      <c r="B7" s="78"/>
      <c r="C7" s="460" t="s">
        <v>31</v>
      </c>
      <c r="D7" s="460"/>
      <c r="E7" s="460"/>
      <c r="F7" s="460"/>
      <c r="G7" s="460"/>
      <c r="H7" s="460"/>
      <c r="I7" s="460"/>
      <c r="J7" s="460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>
      <c r="B8" s="78"/>
      <c r="C8" s="166"/>
      <c r="D8" s="167" t="s">
        <v>9</v>
      </c>
      <c r="E8" s="168">
        <v>2</v>
      </c>
      <c r="F8" s="169">
        <v>3</v>
      </c>
      <c r="G8" s="168">
        <v>4</v>
      </c>
      <c r="H8" s="169">
        <v>5</v>
      </c>
      <c r="I8" s="168">
        <v>6</v>
      </c>
      <c r="J8" s="169">
        <v>7</v>
      </c>
      <c r="K8" s="168">
        <v>8</v>
      </c>
      <c r="L8" s="169">
        <v>9</v>
      </c>
      <c r="M8" s="168">
        <v>10</v>
      </c>
      <c r="N8" s="168">
        <v>11</v>
      </c>
      <c r="O8" s="168">
        <v>12</v>
      </c>
      <c r="P8" s="169">
        <v>13</v>
      </c>
      <c r="Q8" s="168">
        <v>14</v>
      </c>
      <c r="R8" s="168">
        <v>15</v>
      </c>
      <c r="S8" s="168">
        <v>16</v>
      </c>
      <c r="T8" s="169">
        <v>17</v>
      </c>
      <c r="U8" s="168">
        <v>18</v>
      </c>
      <c r="V8" s="169">
        <v>19</v>
      </c>
      <c r="W8" s="168">
        <v>20</v>
      </c>
      <c r="X8" s="168">
        <v>21</v>
      </c>
      <c r="Y8" s="242">
        <v>22</v>
      </c>
      <c r="Z8" s="168">
        <v>23</v>
      </c>
      <c r="AA8" s="168">
        <v>24</v>
      </c>
      <c r="AB8" s="78"/>
    </row>
    <row r="9" spans="2:28">
      <c r="B9" s="78"/>
      <c r="C9" s="170"/>
      <c r="D9" s="171" t="s">
        <v>63</v>
      </c>
      <c r="E9" s="172" t="str">
        <f>IF(Spreadsheet!D17="","",Spreadsheet!D17)</f>
        <v>Control A</v>
      </c>
      <c r="F9" s="173" t="str">
        <f>IF(Spreadsheet!D18="","",Spreadsheet!D18)</f>
        <v>Control B</v>
      </c>
      <c r="G9" s="172" t="str">
        <f>IF(Spreadsheet!D19="","",Spreadsheet!D19)</f>
        <v>Control C</v>
      </c>
      <c r="H9" s="173" t="str">
        <f>IF(Spreadsheet!D20="","",Spreadsheet!D20)</f>
        <v>Control D</v>
      </c>
      <c r="I9" s="172" t="str">
        <f>IF(Spreadsheet!D21="","",Spreadsheet!D21)</f>
        <v>Control E</v>
      </c>
      <c r="J9" s="173" t="str">
        <f>IF(Spreadsheet!D22="","",Spreadsheet!D22)</f>
        <v>Control F</v>
      </c>
      <c r="K9" s="172" t="str">
        <f>IF(Spreadsheet!D23="","",Spreadsheet!D23)</f>
        <v>Casein</v>
      </c>
      <c r="L9" s="173" t="str">
        <f>IF(Spreadsheet!D24="","",Spreadsheet!D24)</f>
        <v/>
      </c>
      <c r="M9" s="172" t="str">
        <f>IF(Spreadsheet!D25="","",Spreadsheet!D25)</f>
        <v/>
      </c>
      <c r="N9" s="172" t="str">
        <f>IF(Spreadsheet!D26="","",Spreadsheet!D26)</f>
        <v/>
      </c>
      <c r="O9" s="172" t="str">
        <f>IF(Spreadsheet!D27="","",Spreadsheet!D27)</f>
        <v/>
      </c>
      <c r="P9" s="173" t="str">
        <f>IF(Spreadsheet!D28="","",Spreadsheet!D28)</f>
        <v/>
      </c>
      <c r="Q9" s="172" t="str">
        <f>IF(Spreadsheet!D29="","",Spreadsheet!D29)</f>
        <v/>
      </c>
      <c r="R9" s="172" t="str">
        <f>IF(Spreadsheet!D30="","",Spreadsheet!D30)</f>
        <v/>
      </c>
      <c r="S9" s="172" t="str">
        <f>IF(Spreadsheet!D31="","",Spreadsheet!D31)</f>
        <v/>
      </c>
      <c r="T9" s="173" t="str">
        <f>IF(Spreadsheet!D32="","",Spreadsheet!D32)</f>
        <v/>
      </c>
      <c r="U9" s="172" t="str">
        <f>IF(Spreadsheet!D33="","",Spreadsheet!D33)</f>
        <v/>
      </c>
      <c r="V9" s="173" t="str">
        <f>IF(Spreadsheet!D34="","",Spreadsheet!D34)</f>
        <v/>
      </c>
      <c r="W9" s="172" t="str">
        <f>IF(Spreadsheet!D35="","",Spreadsheet!D35)</f>
        <v/>
      </c>
      <c r="X9" s="172" t="str">
        <f>IF(Spreadsheet!D36="","",Spreadsheet!D36)</f>
        <v/>
      </c>
      <c r="Y9" s="243" t="str">
        <f>IF(Spreadsheet!D37="","",Spreadsheet!D37)</f>
        <v/>
      </c>
      <c r="Z9" s="172" t="str">
        <f>IF(Spreadsheet!D38="","",Spreadsheet!D38)</f>
        <v/>
      </c>
      <c r="AA9" s="172" t="str">
        <f>IF(Spreadsheet!D39="","",Spreadsheet!D39)</f>
        <v/>
      </c>
      <c r="AB9" s="78"/>
    </row>
    <row r="10" spans="2:28" ht="15.75" thickBot="1">
      <c r="B10" s="78"/>
      <c r="C10" s="174"/>
      <c r="D10" s="175" t="s">
        <v>5</v>
      </c>
      <c r="E10" s="172" t="str">
        <f>IF(Spreadsheet!E17="","",Spreadsheet!E17)</f>
        <v>Control A</v>
      </c>
      <c r="F10" s="173" t="str">
        <f>IF(Spreadsheet!E18="","",Spreadsheet!E18)</f>
        <v>Control B</v>
      </c>
      <c r="G10" s="172" t="str">
        <f>IF(Spreadsheet!E19="","",Spreadsheet!E19)</f>
        <v>Control C</v>
      </c>
      <c r="H10" s="173" t="str">
        <f>IF(Spreadsheet!E20="","",Spreadsheet!E20)</f>
        <v>Control D</v>
      </c>
      <c r="I10" s="172" t="str">
        <f>IF(Spreadsheet!E21="","",Spreadsheet!E21)</f>
        <v>Control E</v>
      </c>
      <c r="J10" s="173" t="str">
        <f>IF(Spreadsheet!E22="","",Spreadsheet!E22)</f>
        <v>Control F</v>
      </c>
      <c r="K10" s="172" t="str">
        <f>IF(Spreadsheet!E23="","",Spreadsheet!E23)</f>
        <v>Casein</v>
      </c>
      <c r="L10" s="173" t="str">
        <f>IF(Spreadsheet!E24="","",Spreadsheet!E24)</f>
        <v/>
      </c>
      <c r="M10" s="172" t="str">
        <f>IF(Spreadsheet!E25="","",Spreadsheet!E25)</f>
        <v/>
      </c>
      <c r="N10" s="172" t="str">
        <f>IF(Spreadsheet!E26="","",Spreadsheet!E26)</f>
        <v/>
      </c>
      <c r="O10" s="172" t="str">
        <f>IF(Spreadsheet!E27="","",Spreadsheet!E27)</f>
        <v/>
      </c>
      <c r="P10" s="173" t="str">
        <f>IF(Spreadsheet!E28="","",Spreadsheet!E28)</f>
        <v/>
      </c>
      <c r="Q10" s="172" t="str">
        <f>IF(Spreadsheet!E29="","",Spreadsheet!E29)</f>
        <v/>
      </c>
      <c r="R10" s="172" t="str">
        <f>IF(Spreadsheet!E30="","",Spreadsheet!E30)</f>
        <v/>
      </c>
      <c r="S10" s="172" t="str">
        <f>IF(Spreadsheet!E31="","",Spreadsheet!E31)</f>
        <v/>
      </c>
      <c r="T10" s="173" t="str">
        <f>IF(Spreadsheet!E32="","",Spreadsheet!E32)</f>
        <v/>
      </c>
      <c r="U10" s="172" t="str">
        <f>IF(Spreadsheet!E33="","",Spreadsheet!E33)</f>
        <v/>
      </c>
      <c r="V10" s="173" t="str">
        <f>IF(Spreadsheet!E34="","",Spreadsheet!E34)</f>
        <v/>
      </c>
      <c r="W10" s="172" t="str">
        <f>IF(Spreadsheet!E35="","",Spreadsheet!E35)</f>
        <v/>
      </c>
      <c r="X10" s="172" t="str">
        <f>IF(Spreadsheet!E36="","",Spreadsheet!E36)</f>
        <v/>
      </c>
      <c r="Y10" s="243" t="str">
        <f>IF(Spreadsheet!E37="","",Spreadsheet!E37)</f>
        <v/>
      </c>
      <c r="Z10" s="172" t="str">
        <f>IF(Spreadsheet!E38="","",Spreadsheet!E38)</f>
        <v/>
      </c>
      <c r="AA10" s="172" t="str">
        <f>IF(Spreadsheet!E39="","",Spreadsheet!E39)</f>
        <v/>
      </c>
      <c r="AB10" s="78"/>
    </row>
    <row r="11" spans="2:28" ht="15.75" thickBot="1">
      <c r="B11" s="78"/>
      <c r="C11" s="176" t="s">
        <v>32</v>
      </c>
      <c r="D11" s="177"/>
      <c r="E11" s="178" t="s">
        <v>33</v>
      </c>
      <c r="F11" s="179" t="s">
        <v>33</v>
      </c>
      <c r="G11" s="178" t="s">
        <v>33</v>
      </c>
      <c r="H11" s="179" t="s">
        <v>33</v>
      </c>
      <c r="I11" s="178" t="s">
        <v>33</v>
      </c>
      <c r="J11" s="179" t="s">
        <v>33</v>
      </c>
      <c r="K11" s="178" t="s">
        <v>33</v>
      </c>
      <c r="L11" s="179" t="s">
        <v>33</v>
      </c>
      <c r="M11" s="178" t="s">
        <v>33</v>
      </c>
      <c r="N11" s="178" t="s">
        <v>33</v>
      </c>
      <c r="O11" s="178" t="s">
        <v>33</v>
      </c>
      <c r="P11" s="179" t="s">
        <v>33</v>
      </c>
      <c r="Q11" s="178" t="s">
        <v>33</v>
      </c>
      <c r="R11" s="178" t="s">
        <v>33</v>
      </c>
      <c r="S11" s="178" t="s">
        <v>33</v>
      </c>
      <c r="T11" s="179" t="s">
        <v>33</v>
      </c>
      <c r="U11" s="178" t="s">
        <v>33</v>
      </c>
      <c r="V11" s="179" t="s">
        <v>33</v>
      </c>
      <c r="W11" s="178" t="s">
        <v>33</v>
      </c>
      <c r="X11" s="178" t="s">
        <v>33</v>
      </c>
      <c r="Y11" s="244" t="s">
        <v>33</v>
      </c>
      <c r="Z11" s="178" t="s">
        <v>33</v>
      </c>
      <c r="AA11" s="178" t="s">
        <v>33</v>
      </c>
      <c r="AB11" s="78"/>
    </row>
    <row r="12" spans="2:28">
      <c r="B12" s="78"/>
      <c r="C12" s="180" t="s">
        <v>34</v>
      </c>
      <c r="D12" s="181"/>
      <c r="E12" s="139">
        <v>0.31900000000000001</v>
      </c>
      <c r="F12" s="159">
        <v>0.17100000000000001</v>
      </c>
      <c r="G12" s="139">
        <v>0.20899999999999999</v>
      </c>
      <c r="H12" s="159">
        <v>0.255</v>
      </c>
      <c r="I12" s="139">
        <v>0.19800000000000001</v>
      </c>
      <c r="J12" s="159">
        <v>0.18099999999999999</v>
      </c>
      <c r="K12" s="139">
        <v>0.27</v>
      </c>
      <c r="L12" s="159"/>
      <c r="M12" s="139"/>
      <c r="N12" s="139"/>
      <c r="O12" s="139"/>
      <c r="P12" s="159"/>
      <c r="Q12" s="139"/>
      <c r="R12" s="139"/>
      <c r="S12" s="139"/>
      <c r="T12" s="159"/>
      <c r="U12" s="139"/>
      <c r="V12" s="159"/>
      <c r="W12" s="139"/>
      <c r="X12" s="139"/>
      <c r="Y12" s="152"/>
      <c r="Z12" s="139"/>
      <c r="AA12" s="139"/>
      <c r="AB12" s="78"/>
    </row>
    <row r="13" spans="2:28">
      <c r="B13" s="78"/>
      <c r="C13" s="183" t="s">
        <v>35</v>
      </c>
      <c r="D13" s="184"/>
      <c r="E13" s="140">
        <v>0.17</v>
      </c>
      <c r="F13" s="160">
        <v>0.14899999999999999</v>
      </c>
      <c r="G13" s="140">
        <v>0.14099999999999999</v>
      </c>
      <c r="H13" s="160">
        <v>0.16200000000000001</v>
      </c>
      <c r="I13" s="140">
        <v>0.253</v>
      </c>
      <c r="J13" s="160">
        <v>0.19600000000000001</v>
      </c>
      <c r="K13" s="140">
        <v>2.2799999999999998</v>
      </c>
      <c r="L13" s="160"/>
      <c r="M13" s="140"/>
      <c r="N13" s="140"/>
      <c r="O13" s="140"/>
      <c r="P13" s="160"/>
      <c r="Q13" s="140"/>
      <c r="R13" s="140"/>
      <c r="S13" s="140"/>
      <c r="T13" s="160"/>
      <c r="U13" s="140"/>
      <c r="V13" s="160"/>
      <c r="W13" s="140"/>
      <c r="X13" s="140"/>
      <c r="Y13" s="153"/>
      <c r="Z13" s="140"/>
      <c r="AA13" s="140"/>
      <c r="AB13" s="78"/>
    </row>
    <row r="14" spans="2:28">
      <c r="B14" s="78"/>
      <c r="C14" s="183" t="s">
        <v>36</v>
      </c>
      <c r="D14" s="184"/>
      <c r="E14" s="140">
        <v>0.2</v>
      </c>
      <c r="F14" s="160">
        <v>0.19</v>
      </c>
      <c r="G14" s="140">
        <v>0.19</v>
      </c>
      <c r="H14" s="160">
        <v>0.22</v>
      </c>
      <c r="I14" s="140">
        <v>0.27</v>
      </c>
      <c r="J14" s="160">
        <v>0.26</v>
      </c>
      <c r="K14" s="140">
        <v>1.17</v>
      </c>
      <c r="L14" s="160"/>
      <c r="M14" s="140"/>
      <c r="N14" s="140"/>
      <c r="O14" s="140"/>
      <c r="P14" s="160"/>
      <c r="Q14" s="140"/>
      <c r="R14" s="140"/>
      <c r="S14" s="140"/>
      <c r="T14" s="160"/>
      <c r="U14" s="140"/>
      <c r="V14" s="160"/>
      <c r="W14" s="140"/>
      <c r="X14" s="140"/>
      <c r="Y14" s="153"/>
      <c r="Z14" s="140"/>
      <c r="AA14" s="140"/>
      <c r="AB14" s="78"/>
    </row>
    <row r="15" spans="2:28">
      <c r="B15" s="78"/>
      <c r="C15" s="186" t="s">
        <v>37</v>
      </c>
      <c r="D15" s="187"/>
      <c r="E15" s="141">
        <v>0</v>
      </c>
      <c r="F15" s="161">
        <v>0</v>
      </c>
      <c r="G15" s="141">
        <v>0</v>
      </c>
      <c r="H15" s="161">
        <v>0</v>
      </c>
      <c r="I15" s="141">
        <v>0</v>
      </c>
      <c r="J15" s="161">
        <v>0</v>
      </c>
      <c r="K15" s="141">
        <v>0</v>
      </c>
      <c r="L15" s="161"/>
      <c r="M15" s="141"/>
      <c r="N15" s="141"/>
      <c r="O15" s="141"/>
      <c r="P15" s="161"/>
      <c r="Q15" s="141"/>
      <c r="R15" s="141"/>
      <c r="S15" s="141"/>
      <c r="T15" s="161"/>
      <c r="U15" s="141"/>
      <c r="V15" s="161"/>
      <c r="W15" s="141"/>
      <c r="X15" s="141"/>
      <c r="Y15" s="154"/>
      <c r="Z15" s="141"/>
      <c r="AA15" s="141"/>
      <c r="AB15" s="78"/>
    </row>
    <row r="16" spans="2:28">
      <c r="B16" s="78"/>
      <c r="C16" s="189" t="s">
        <v>38</v>
      </c>
      <c r="D16" s="190"/>
      <c r="E16" s="142">
        <v>0.83</v>
      </c>
      <c r="F16" s="162">
        <v>2.0590000000000002</v>
      </c>
      <c r="G16" s="142">
        <v>0.45200000000000001</v>
      </c>
      <c r="H16" s="162">
        <v>2.085</v>
      </c>
      <c r="I16" s="142">
        <v>2.0179999999999998</v>
      </c>
      <c r="J16" s="162">
        <v>2.08</v>
      </c>
      <c r="K16" s="142">
        <v>5.2372291846114241</v>
      </c>
      <c r="L16" s="162"/>
      <c r="M16" s="142"/>
      <c r="N16" s="142"/>
      <c r="O16" s="142"/>
      <c r="P16" s="162"/>
      <c r="Q16" s="142"/>
      <c r="R16" s="142"/>
      <c r="S16" s="142"/>
      <c r="T16" s="162"/>
      <c r="U16" s="142"/>
      <c r="V16" s="162"/>
      <c r="W16" s="142"/>
      <c r="X16" s="142"/>
      <c r="Y16" s="155"/>
      <c r="Z16" s="142"/>
      <c r="AA16" s="142"/>
      <c r="AB16" s="78"/>
    </row>
    <row r="17" spans="2:28">
      <c r="B17" s="78"/>
      <c r="C17" s="189" t="s">
        <v>39</v>
      </c>
      <c r="D17" s="190"/>
      <c r="E17" s="142">
        <v>0.33800000000000002</v>
      </c>
      <c r="F17" s="162">
        <v>0.65100000000000002</v>
      </c>
      <c r="G17" s="142">
        <v>0.25800000000000001</v>
      </c>
      <c r="H17" s="162">
        <v>0.65400000000000003</v>
      </c>
      <c r="I17" s="142">
        <v>0.67600000000000005</v>
      </c>
      <c r="J17" s="162">
        <v>0.69299999999999995</v>
      </c>
      <c r="K17" s="142">
        <v>2.9749152503491922</v>
      </c>
      <c r="L17" s="162"/>
      <c r="M17" s="142"/>
      <c r="N17" s="142"/>
      <c r="O17" s="142"/>
      <c r="P17" s="162"/>
      <c r="Q17" s="142"/>
      <c r="R17" s="142"/>
      <c r="S17" s="142"/>
      <c r="T17" s="162"/>
      <c r="U17" s="142"/>
      <c r="V17" s="162"/>
      <c r="W17" s="142"/>
      <c r="X17" s="142"/>
      <c r="Y17" s="155"/>
      <c r="Z17" s="142"/>
      <c r="AA17" s="142"/>
      <c r="AB17" s="78"/>
    </row>
    <row r="18" spans="2:28">
      <c r="B18" s="78"/>
      <c r="C18" s="189" t="s">
        <v>40</v>
      </c>
      <c r="D18" s="190"/>
      <c r="E18" s="142">
        <v>0.44</v>
      </c>
      <c r="F18" s="162">
        <v>0.80900000000000005</v>
      </c>
      <c r="G18" s="142">
        <v>0.38800000000000001</v>
      </c>
      <c r="H18" s="162">
        <v>0.74299999999999999</v>
      </c>
      <c r="I18" s="142">
        <v>0.81</v>
      </c>
      <c r="J18" s="162">
        <v>0.85799999999999998</v>
      </c>
      <c r="K18" s="142">
        <v>3.0029795980996439</v>
      </c>
      <c r="L18" s="162"/>
      <c r="M18" s="142"/>
      <c r="N18" s="142"/>
      <c r="O18" s="142"/>
      <c r="P18" s="162"/>
      <c r="Q18" s="142"/>
      <c r="R18" s="142"/>
      <c r="S18" s="142"/>
      <c r="T18" s="162"/>
      <c r="U18" s="142"/>
      <c r="V18" s="162"/>
      <c r="W18" s="142"/>
      <c r="X18" s="142"/>
      <c r="Y18" s="155"/>
      <c r="Z18" s="142"/>
      <c r="AA18" s="142"/>
      <c r="AB18" s="78"/>
    </row>
    <row r="19" spans="2:28">
      <c r="B19" s="78"/>
      <c r="C19" s="189" t="s">
        <v>41</v>
      </c>
      <c r="D19" s="190"/>
      <c r="E19" s="142">
        <v>2.2080000000000002</v>
      </c>
      <c r="F19" s="162">
        <v>2.907</v>
      </c>
      <c r="G19" s="142">
        <v>2.581</v>
      </c>
      <c r="H19" s="162">
        <v>3.1230000000000002</v>
      </c>
      <c r="I19" s="142">
        <v>3.0609999999999999</v>
      </c>
      <c r="J19" s="162">
        <v>2.766</v>
      </c>
      <c r="K19" s="142">
        <v>16.141012170681162</v>
      </c>
      <c r="L19" s="162"/>
      <c r="M19" s="142"/>
      <c r="N19" s="142"/>
      <c r="O19" s="142"/>
      <c r="P19" s="162"/>
      <c r="Q19" s="142"/>
      <c r="R19" s="142"/>
      <c r="S19" s="142"/>
      <c r="T19" s="162"/>
      <c r="U19" s="142"/>
      <c r="V19" s="162"/>
      <c r="W19" s="142"/>
      <c r="X19" s="142"/>
      <c r="Y19" s="155"/>
      <c r="Z19" s="142"/>
      <c r="AA19" s="142"/>
      <c r="AB19" s="78"/>
    </row>
    <row r="20" spans="2:28">
      <c r="B20" s="78"/>
      <c r="C20" s="192" t="s">
        <v>42</v>
      </c>
      <c r="D20" s="193"/>
      <c r="E20" s="143">
        <v>0.52300000000000002</v>
      </c>
      <c r="F20" s="163">
        <v>0.67200000000000004</v>
      </c>
      <c r="G20" s="143">
        <v>0.81</v>
      </c>
      <c r="H20" s="163">
        <v>0.71</v>
      </c>
      <c r="I20" s="143">
        <v>0.70899999999999996</v>
      </c>
      <c r="J20" s="163">
        <v>0.60099999999999998</v>
      </c>
      <c r="K20" s="143">
        <v>7.6070068468307133</v>
      </c>
      <c r="L20" s="163"/>
      <c r="M20" s="143"/>
      <c r="N20" s="143"/>
      <c r="O20" s="143"/>
      <c r="P20" s="163"/>
      <c r="Q20" s="143"/>
      <c r="R20" s="143"/>
      <c r="S20" s="143"/>
      <c r="T20" s="163"/>
      <c r="U20" s="143"/>
      <c r="V20" s="163"/>
      <c r="W20" s="143"/>
      <c r="X20" s="143"/>
      <c r="Y20" s="156"/>
      <c r="Z20" s="143"/>
      <c r="AA20" s="143"/>
      <c r="AB20" s="78"/>
    </row>
    <row r="21" spans="2:28">
      <c r="B21" s="78"/>
      <c r="C21" s="189" t="s">
        <v>43</v>
      </c>
      <c r="D21" s="190"/>
      <c r="E21" s="142">
        <v>0.46400000000000002</v>
      </c>
      <c r="F21" s="162">
        <v>0.64</v>
      </c>
      <c r="G21" s="142">
        <v>0.32700000000000001</v>
      </c>
      <c r="H21" s="162">
        <v>0.70099999999999996</v>
      </c>
      <c r="I21" s="142">
        <v>0.621</v>
      </c>
      <c r="J21" s="162">
        <v>0.60399999999999998</v>
      </c>
      <c r="K21" s="142">
        <v>1.2041519744935045</v>
      </c>
      <c r="L21" s="162"/>
      <c r="M21" s="142"/>
      <c r="N21" s="142"/>
      <c r="O21" s="142"/>
      <c r="P21" s="162"/>
      <c r="Q21" s="142"/>
      <c r="R21" s="142"/>
      <c r="S21" s="142"/>
      <c r="T21" s="162"/>
      <c r="U21" s="142"/>
      <c r="V21" s="162"/>
      <c r="W21" s="142"/>
      <c r="X21" s="142"/>
      <c r="Y21" s="155"/>
      <c r="Z21" s="142"/>
      <c r="AA21" s="142"/>
      <c r="AB21" s="78"/>
    </row>
    <row r="22" spans="2:28">
      <c r="B22" s="78"/>
      <c r="C22" s="189" t="s">
        <v>44</v>
      </c>
      <c r="D22" s="190"/>
      <c r="E22" s="142">
        <v>0.45100000000000001</v>
      </c>
      <c r="F22" s="162">
        <v>0.69299999999999995</v>
      </c>
      <c r="G22" s="142">
        <v>0.29299999999999998</v>
      </c>
      <c r="H22" s="162">
        <v>0.71499999999999997</v>
      </c>
      <c r="I22" s="142">
        <v>0.69</v>
      </c>
      <c r="J22" s="162">
        <v>0.66</v>
      </c>
      <c r="K22" s="142">
        <v>2.0094127442507972</v>
      </c>
      <c r="L22" s="162"/>
      <c r="M22" s="142"/>
      <c r="N22" s="142"/>
      <c r="O22" s="142"/>
      <c r="P22" s="162"/>
      <c r="Q22" s="142"/>
      <c r="R22" s="142"/>
      <c r="S22" s="142"/>
      <c r="T22" s="162"/>
      <c r="U22" s="142"/>
      <c r="V22" s="162"/>
      <c r="W22" s="142"/>
      <c r="X22" s="142"/>
      <c r="Y22" s="155"/>
      <c r="Z22" s="142"/>
      <c r="AA22" s="142"/>
      <c r="AB22" s="78"/>
    </row>
    <row r="23" spans="2:28">
      <c r="B23" s="78"/>
      <c r="C23" s="189" t="s">
        <v>45</v>
      </c>
      <c r="D23" s="190"/>
      <c r="E23" s="142">
        <v>0.56999999999999995</v>
      </c>
      <c r="F23" s="162">
        <v>0.86</v>
      </c>
      <c r="G23" s="142">
        <v>0.38400000000000001</v>
      </c>
      <c r="H23" s="162">
        <v>0.872</v>
      </c>
      <c r="I23" s="142">
        <v>0.871</v>
      </c>
      <c r="J23" s="162">
        <v>0.92500000000000004</v>
      </c>
      <c r="K23" s="142">
        <v>4.792572112409526</v>
      </c>
      <c r="L23" s="162"/>
      <c r="M23" s="142"/>
      <c r="N23" s="142"/>
      <c r="O23" s="142"/>
      <c r="P23" s="162"/>
      <c r="Q23" s="142"/>
      <c r="R23" s="142"/>
      <c r="S23" s="142"/>
      <c r="T23" s="162"/>
      <c r="U23" s="142"/>
      <c r="V23" s="162"/>
      <c r="W23" s="142"/>
      <c r="X23" s="142"/>
      <c r="Y23" s="155"/>
      <c r="Z23" s="142"/>
      <c r="AA23" s="142"/>
      <c r="AB23" s="78"/>
    </row>
    <row r="24" spans="2:28">
      <c r="B24" s="78"/>
      <c r="C24" s="189" t="s">
        <v>46</v>
      </c>
      <c r="D24" s="190"/>
      <c r="E24" s="142">
        <v>0.41299999999999998</v>
      </c>
      <c r="F24" s="162">
        <v>0.79300000000000004</v>
      </c>
      <c r="G24" s="142">
        <v>0.30399999999999999</v>
      </c>
      <c r="H24" s="162">
        <v>0.81399999999999995</v>
      </c>
      <c r="I24" s="142">
        <v>0.753</v>
      </c>
      <c r="J24" s="162">
        <v>0.80700000000000005</v>
      </c>
      <c r="K24" s="142">
        <v>4.0056051585797841</v>
      </c>
      <c r="L24" s="162"/>
      <c r="M24" s="142"/>
      <c r="N24" s="142"/>
      <c r="O24" s="142"/>
      <c r="P24" s="162"/>
      <c r="Q24" s="142"/>
      <c r="R24" s="142"/>
      <c r="S24" s="142"/>
      <c r="T24" s="162"/>
      <c r="U24" s="142"/>
      <c r="V24" s="162"/>
      <c r="W24" s="142"/>
      <c r="X24" s="142"/>
      <c r="Y24" s="155"/>
      <c r="Z24" s="142"/>
      <c r="AA24" s="142"/>
      <c r="AB24" s="78"/>
    </row>
    <row r="25" spans="2:28">
      <c r="B25" s="78"/>
      <c r="C25" s="189" t="s">
        <v>47</v>
      </c>
      <c r="D25" s="190"/>
      <c r="E25" s="142">
        <v>0.77800000000000002</v>
      </c>
      <c r="F25" s="162">
        <v>1.323</v>
      </c>
      <c r="G25" s="142">
        <v>0.58699999999999997</v>
      </c>
      <c r="H25" s="162">
        <v>1.319</v>
      </c>
      <c r="I25" s="142">
        <v>1.34</v>
      </c>
      <c r="J25" s="162">
        <v>1.3480000000000001</v>
      </c>
      <c r="K25" s="142">
        <v>7.0039840774105278</v>
      </c>
      <c r="L25" s="162"/>
      <c r="M25" s="142"/>
      <c r="N25" s="142"/>
      <c r="O25" s="142"/>
      <c r="P25" s="162"/>
      <c r="Q25" s="142"/>
      <c r="R25" s="142"/>
      <c r="S25" s="142"/>
      <c r="T25" s="162"/>
      <c r="U25" s="142"/>
      <c r="V25" s="162"/>
      <c r="W25" s="142"/>
      <c r="X25" s="142"/>
      <c r="Y25" s="155"/>
      <c r="Z25" s="142"/>
      <c r="AA25" s="142"/>
      <c r="AB25" s="78"/>
    </row>
    <row r="26" spans="2:28">
      <c r="B26" s="78"/>
      <c r="C26" s="189" t="s">
        <v>48</v>
      </c>
      <c r="D26" s="190"/>
      <c r="E26" s="142">
        <v>0.42199999999999999</v>
      </c>
      <c r="F26" s="162">
        <v>0.61099999999999999</v>
      </c>
      <c r="G26" s="142">
        <v>0.29199999999999998</v>
      </c>
      <c r="H26" s="162">
        <v>0.67600000000000005</v>
      </c>
      <c r="I26" s="142">
        <v>0.63800000000000001</v>
      </c>
      <c r="J26" s="162">
        <v>0.621</v>
      </c>
      <c r="K26" s="142">
        <v>4.5014044914334139</v>
      </c>
      <c r="L26" s="162"/>
      <c r="M26" s="142"/>
      <c r="N26" s="142"/>
      <c r="O26" s="142"/>
      <c r="P26" s="162"/>
      <c r="Q26" s="142"/>
      <c r="R26" s="142"/>
      <c r="S26" s="142"/>
      <c r="T26" s="162"/>
      <c r="U26" s="142"/>
      <c r="V26" s="162"/>
      <c r="W26" s="142"/>
      <c r="X26" s="142"/>
      <c r="Y26" s="155"/>
      <c r="Z26" s="142"/>
      <c r="AA26" s="142"/>
      <c r="AB26" s="78"/>
    </row>
    <row r="27" spans="2:28">
      <c r="B27" s="78"/>
      <c r="C27" s="189" t="s">
        <v>49</v>
      </c>
      <c r="D27" s="190"/>
      <c r="E27" s="142">
        <v>0.55800000000000005</v>
      </c>
      <c r="F27" s="162">
        <v>0.95199999999999996</v>
      </c>
      <c r="G27" s="142">
        <v>0.41799999999999998</v>
      </c>
      <c r="H27" s="162">
        <v>0.93500000000000005</v>
      </c>
      <c r="I27" s="142">
        <v>1.0329999999999999</v>
      </c>
      <c r="J27" s="162">
        <v>1.0349999999999999</v>
      </c>
      <c r="K27" s="142">
        <v>3.9964756810687359</v>
      </c>
      <c r="L27" s="162"/>
      <c r="M27" s="142"/>
      <c r="N27" s="142"/>
      <c r="O27" s="142"/>
      <c r="P27" s="162"/>
      <c r="Q27" s="142"/>
      <c r="R27" s="142"/>
      <c r="S27" s="142"/>
      <c r="T27" s="162"/>
      <c r="U27" s="142"/>
      <c r="V27" s="162"/>
      <c r="W27" s="142"/>
      <c r="X27" s="142"/>
      <c r="Y27" s="155"/>
      <c r="Z27" s="142"/>
      <c r="AA27" s="142"/>
      <c r="AB27" s="78"/>
    </row>
    <row r="28" spans="2:28">
      <c r="B28" s="78"/>
      <c r="C28" s="195" t="s">
        <v>50</v>
      </c>
      <c r="D28" s="196"/>
      <c r="E28" s="144">
        <v>0.43</v>
      </c>
      <c r="F28" s="164">
        <v>1.284</v>
      </c>
      <c r="G28" s="144">
        <v>0.26400000000000001</v>
      </c>
      <c r="H28" s="164">
        <v>1.38</v>
      </c>
      <c r="I28" s="144">
        <v>1.2270000000000001</v>
      </c>
      <c r="J28" s="164">
        <v>1.208</v>
      </c>
      <c r="K28" s="144">
        <v>6.3359564149357528</v>
      </c>
      <c r="L28" s="164"/>
      <c r="M28" s="144"/>
      <c r="N28" s="144"/>
      <c r="O28" s="144"/>
      <c r="P28" s="164"/>
      <c r="Q28" s="144"/>
      <c r="R28" s="144"/>
      <c r="S28" s="144"/>
      <c r="T28" s="164"/>
      <c r="U28" s="144"/>
      <c r="V28" s="164"/>
      <c r="W28" s="144"/>
      <c r="X28" s="144"/>
      <c r="Y28" s="157"/>
      <c r="Z28" s="144"/>
      <c r="AA28" s="144"/>
      <c r="AB28" s="78"/>
    </row>
    <row r="29" spans="2:28">
      <c r="B29" s="78"/>
      <c r="C29" s="195" t="s">
        <v>51</v>
      </c>
      <c r="D29" s="196"/>
      <c r="E29" s="144">
        <v>0.24399999999999999</v>
      </c>
      <c r="F29" s="164">
        <v>0.44700000000000001</v>
      </c>
      <c r="G29" s="144">
        <v>0.21299999999999999</v>
      </c>
      <c r="H29" s="164">
        <v>0.46300000000000002</v>
      </c>
      <c r="I29" s="144">
        <v>0.57399999999999995</v>
      </c>
      <c r="J29" s="164">
        <v>0.52600000000000002</v>
      </c>
      <c r="K29" s="144">
        <v>2.1356089279935722</v>
      </c>
      <c r="L29" s="164"/>
      <c r="M29" s="144"/>
      <c r="N29" s="144"/>
      <c r="O29" s="144"/>
      <c r="P29" s="164"/>
      <c r="Q29" s="144"/>
      <c r="R29" s="144"/>
      <c r="S29" s="144"/>
      <c r="T29" s="164"/>
      <c r="U29" s="144"/>
      <c r="V29" s="164"/>
      <c r="W29" s="144"/>
      <c r="X29" s="144"/>
      <c r="Y29" s="157"/>
      <c r="Z29" s="144"/>
      <c r="AA29" s="144"/>
      <c r="AB29" s="78"/>
    </row>
    <row r="30" spans="2:28" ht="15.75" thickBot="1">
      <c r="B30" s="78"/>
      <c r="C30" s="198" t="s">
        <v>52</v>
      </c>
      <c r="D30" s="199"/>
      <c r="E30" s="145">
        <v>0.751</v>
      </c>
      <c r="F30" s="165">
        <v>1.4790000000000001</v>
      </c>
      <c r="G30" s="145">
        <v>0.47799999999999998</v>
      </c>
      <c r="H30" s="165">
        <v>1.6459999999999999</v>
      </c>
      <c r="I30" s="145">
        <v>1.274</v>
      </c>
      <c r="J30" s="165">
        <v>1.0860000000000001</v>
      </c>
      <c r="K30" s="145">
        <v>2.7887754575475494</v>
      </c>
      <c r="L30" s="165"/>
      <c r="M30" s="145"/>
      <c r="N30" s="145"/>
      <c r="O30" s="145"/>
      <c r="P30" s="165"/>
      <c r="Q30" s="145"/>
      <c r="R30" s="145"/>
      <c r="S30" s="145"/>
      <c r="T30" s="165"/>
      <c r="U30" s="145"/>
      <c r="V30" s="165"/>
      <c r="W30" s="145"/>
      <c r="X30" s="145"/>
      <c r="Y30" s="158"/>
      <c r="Z30" s="145"/>
      <c r="AA30" s="145"/>
      <c r="AB30" s="78"/>
    </row>
    <row r="31" spans="2:28" ht="15.75" thickBot="1">
      <c r="B31" s="78"/>
      <c r="C31" s="201"/>
      <c r="D31" s="78"/>
      <c r="E31" s="202"/>
      <c r="F31" s="203"/>
      <c r="G31" s="202"/>
      <c r="H31" s="202"/>
      <c r="I31" s="202"/>
      <c r="J31" s="202"/>
      <c r="K31" s="204"/>
      <c r="L31" s="202"/>
      <c r="M31" s="202"/>
      <c r="N31" s="204"/>
      <c r="O31" s="202"/>
      <c r="P31" s="203"/>
      <c r="Q31" s="202"/>
      <c r="R31" s="204"/>
      <c r="S31" s="202"/>
      <c r="T31" s="205"/>
      <c r="U31" s="204"/>
      <c r="V31" s="203"/>
      <c r="W31" s="202"/>
      <c r="X31" s="202"/>
      <c r="Y31" s="203"/>
      <c r="Z31" s="202"/>
      <c r="AA31" s="202"/>
      <c r="AB31" s="78"/>
    </row>
    <row r="32" spans="2:28" ht="15.75" thickBot="1">
      <c r="B32" s="78"/>
      <c r="C32" s="206" t="s">
        <v>65</v>
      </c>
      <c r="D32" s="207"/>
      <c r="E32" s="204">
        <f>IF(E15="","",SUM(E12:E30))</f>
        <v>10.109</v>
      </c>
      <c r="F32" s="208">
        <f>IF(F15="","",SUM(F12:F30))</f>
        <v>16.689999999999998</v>
      </c>
      <c r="G32" s="204">
        <f>IF(G15="","",SUM(G12:G30))</f>
        <v>8.5890000000000004</v>
      </c>
      <c r="H32" s="204">
        <f t="shared" ref="H32:AA32" si="0">IF(H15="","",SUM(H12:H30))</f>
        <v>17.472999999999999</v>
      </c>
      <c r="I32" s="204">
        <f t="shared" si="0"/>
        <v>17.015999999999998</v>
      </c>
      <c r="J32" s="204">
        <f t="shared" si="0"/>
        <v>16.455000000000002</v>
      </c>
      <c r="K32" s="204">
        <f>IF(K15="","",SUM(K12:K30))</f>
        <v>77.457090090695289</v>
      </c>
      <c r="L32" s="204" t="str">
        <f>IF(L15="","",SUM(L12:L30))</f>
        <v/>
      </c>
      <c r="M32" s="204" t="str">
        <f t="shared" si="0"/>
        <v/>
      </c>
      <c r="N32" s="209" t="str">
        <f t="shared" si="0"/>
        <v/>
      </c>
      <c r="O32" s="204" t="str">
        <f>IF(O15="","",SUM(O12:O30))</f>
        <v/>
      </c>
      <c r="P32" s="208" t="str">
        <f>IF(P15="","",SUM(P12:P30))</f>
        <v/>
      </c>
      <c r="Q32" s="204" t="str">
        <f t="shared" si="0"/>
        <v/>
      </c>
      <c r="R32" s="204" t="str">
        <f t="shared" si="0"/>
        <v/>
      </c>
      <c r="S32" s="204" t="str">
        <f t="shared" si="0"/>
        <v/>
      </c>
      <c r="T32" s="204" t="str">
        <f t="shared" si="0"/>
        <v/>
      </c>
      <c r="U32" s="204" t="str">
        <f t="shared" si="0"/>
        <v/>
      </c>
      <c r="V32" s="204" t="str">
        <f t="shared" si="0"/>
        <v/>
      </c>
      <c r="W32" s="204" t="str">
        <f t="shared" si="0"/>
        <v/>
      </c>
      <c r="X32" s="204" t="str">
        <f t="shared" si="0"/>
        <v/>
      </c>
      <c r="Y32" s="208" t="str">
        <f t="shared" si="0"/>
        <v/>
      </c>
      <c r="Z32" s="204" t="str">
        <f t="shared" si="0"/>
        <v/>
      </c>
      <c r="AA32" s="204" t="str">
        <f t="shared" si="0"/>
        <v/>
      </c>
      <c r="AB32" s="78"/>
    </row>
    <row r="33" spans="2:28" ht="15.75" thickBot="1">
      <c r="B33" s="78"/>
      <c r="C33" s="210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2:28" ht="18.75" thickBot="1">
      <c r="B34" s="78"/>
      <c r="C34" s="211" t="s">
        <v>118</v>
      </c>
      <c r="D34" s="212"/>
      <c r="E34" s="213" t="str">
        <f>Spreadsheet!N17</f>
        <v/>
      </c>
      <c r="F34" s="213" t="str">
        <f>Spreadsheet!N18</f>
        <v/>
      </c>
      <c r="G34" s="213" t="str">
        <f>Spreadsheet!N19</f>
        <v/>
      </c>
      <c r="H34" s="213" t="str">
        <f>Spreadsheet!N20</f>
        <v/>
      </c>
      <c r="I34" s="213" t="str">
        <f>Spreadsheet!N21</f>
        <v/>
      </c>
      <c r="J34" s="213" t="str">
        <f>Spreadsheet!N22</f>
        <v/>
      </c>
      <c r="K34" s="213" t="str">
        <f>Spreadsheet!N23</f>
        <v/>
      </c>
      <c r="L34" s="213" t="str">
        <f>Spreadsheet!N24</f>
        <v/>
      </c>
      <c r="M34" s="213" t="str">
        <f>Spreadsheet!N25</f>
        <v/>
      </c>
      <c r="N34" s="213" t="str">
        <f>Spreadsheet!N26</f>
        <v/>
      </c>
      <c r="O34" s="213" t="str">
        <f>Spreadsheet!N27</f>
        <v/>
      </c>
      <c r="P34" s="213" t="str">
        <f>Spreadsheet!N28</f>
        <v/>
      </c>
      <c r="Q34" s="213" t="str">
        <f>Spreadsheet!N29</f>
        <v/>
      </c>
      <c r="R34" s="213" t="str">
        <f>Spreadsheet!N30</f>
        <v/>
      </c>
      <c r="S34" s="213" t="str">
        <f>Spreadsheet!N31</f>
        <v/>
      </c>
      <c r="T34" s="213" t="str">
        <f>Spreadsheet!N32</f>
        <v/>
      </c>
      <c r="U34" s="213" t="str">
        <f>Spreadsheet!N33</f>
        <v/>
      </c>
      <c r="V34" s="213" t="str">
        <f>Spreadsheet!N34</f>
        <v/>
      </c>
      <c r="W34" s="241" t="str">
        <f>Spreadsheet!N35</f>
        <v/>
      </c>
      <c r="X34" s="213" t="str">
        <f>Spreadsheet!N36</f>
        <v/>
      </c>
      <c r="Y34" s="245" t="str">
        <f>Spreadsheet!N37</f>
        <v/>
      </c>
      <c r="Z34" s="213" t="str">
        <f>Spreadsheet!N38</f>
        <v/>
      </c>
      <c r="AA34" s="213" t="str">
        <f>Spreadsheet!N39</f>
        <v/>
      </c>
      <c r="AB34" s="78"/>
    </row>
    <row r="35" spans="2:28" ht="15.75" thickBot="1">
      <c r="B35" s="78"/>
      <c r="C35" s="210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2:28" ht="61.5" customHeight="1" thickBot="1">
      <c r="B36" s="78"/>
      <c r="C36" s="214" t="s">
        <v>53</v>
      </c>
      <c r="D36" s="215"/>
      <c r="E36" s="216" t="str">
        <f>IF(E34="","",E34+((E20*$D$38*10)/((E28*$D$39*10))+(E29*$D$40*10)+(E30*$D$41*10)))</f>
        <v/>
      </c>
      <c r="F36" s="216" t="str">
        <f>IF(F34="","",F34+((F20*$D$38*10)/((F28*$D$39*10))+(F29*$D$40*10)+(F30*$D$41*10)))</f>
        <v/>
      </c>
      <c r="G36" s="216" t="str">
        <f t="shared" ref="G36:AA36" si="1">IF(G34="","",G34+((G20*$D$38*10)/((G28*$D$39*10))+(G29*$D$40*10)+(G30*$D$41*10)))</f>
        <v/>
      </c>
      <c r="H36" s="216" t="str">
        <f t="shared" si="1"/>
        <v/>
      </c>
      <c r="I36" s="216" t="str">
        <f t="shared" si="1"/>
        <v/>
      </c>
      <c r="J36" s="216" t="str">
        <f t="shared" si="1"/>
        <v/>
      </c>
      <c r="K36" s="216" t="str">
        <f t="shared" si="1"/>
        <v/>
      </c>
      <c r="L36" s="216" t="str">
        <f t="shared" si="1"/>
        <v/>
      </c>
      <c r="M36" s="216" t="str">
        <f t="shared" si="1"/>
        <v/>
      </c>
      <c r="N36" s="216" t="str">
        <f t="shared" si="1"/>
        <v/>
      </c>
      <c r="O36" s="216" t="str">
        <f t="shared" si="1"/>
        <v/>
      </c>
      <c r="P36" s="216" t="str">
        <f t="shared" si="1"/>
        <v/>
      </c>
      <c r="Q36" s="216" t="str">
        <f t="shared" si="1"/>
        <v/>
      </c>
      <c r="R36" s="216" t="str">
        <f t="shared" si="1"/>
        <v/>
      </c>
      <c r="S36" s="216" t="str">
        <f t="shared" si="1"/>
        <v/>
      </c>
      <c r="T36" s="216" t="str">
        <f t="shared" si="1"/>
        <v/>
      </c>
      <c r="U36" s="216" t="str">
        <f t="shared" si="1"/>
        <v/>
      </c>
      <c r="V36" s="216" t="str">
        <f t="shared" si="1"/>
        <v/>
      </c>
      <c r="W36" s="216" t="str">
        <f t="shared" si="1"/>
        <v/>
      </c>
      <c r="X36" s="216" t="str">
        <f t="shared" si="1"/>
        <v/>
      </c>
      <c r="Y36" s="216" t="str">
        <f t="shared" si="1"/>
        <v/>
      </c>
      <c r="Z36" s="216" t="str">
        <f t="shared" si="1"/>
        <v/>
      </c>
      <c r="AA36" s="216" t="str">
        <f t="shared" si="1"/>
        <v/>
      </c>
      <c r="AB36" s="78"/>
    </row>
    <row r="37" spans="2:28" ht="15.75" thickBot="1">
      <c r="B37" s="78"/>
      <c r="C37" s="210"/>
      <c r="D37" s="78"/>
      <c r="E37" s="34"/>
      <c r="F37" s="34"/>
      <c r="G37" s="34"/>
      <c r="H37" s="34"/>
      <c r="I37" s="34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</row>
    <row r="38" spans="2:28">
      <c r="B38" s="78"/>
      <c r="C38" s="217" t="s">
        <v>54</v>
      </c>
      <c r="D38" s="57">
        <v>2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</row>
    <row r="39" spans="2:28">
      <c r="B39" s="78"/>
      <c r="C39" s="218" t="s">
        <v>55</v>
      </c>
      <c r="D39" s="219">
        <v>0.5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</row>
    <row r="40" spans="2:28">
      <c r="B40" s="78"/>
      <c r="C40" s="218" t="s">
        <v>56</v>
      </c>
      <c r="D40" s="219">
        <v>0.2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</row>
    <row r="41" spans="2:28" ht="15.75" thickBot="1">
      <c r="B41" s="78"/>
      <c r="C41" s="220" t="s">
        <v>57</v>
      </c>
      <c r="D41" s="221">
        <v>0.2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</row>
    <row r="42" spans="2:28" ht="162" customHeight="1">
      <c r="B42" s="448" t="s">
        <v>137</v>
      </c>
      <c r="C42" s="449"/>
      <c r="D42" s="449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</row>
    <row r="43" spans="2:28">
      <c r="E43" s="412"/>
      <c r="F43" s="412"/>
      <c r="G43" s="412"/>
      <c r="H43" s="412"/>
      <c r="I43" s="412"/>
    </row>
  </sheetData>
  <sheetProtection algorithmName="SHA-512" hashValue="9VcdwAm2o0FhY0XnJINDAivcRx5nkg+eS7M6CQWyktLrZY7xHbPKZWN2ZBI2SlFqIS7pFyuJAMripU4VuU0pNA==" saltValue="wPJC4i+z+kuD9H/KufR94A==" spinCount="100000" sheet="1" objects="1" scenarios="1"/>
  <mergeCells count="3">
    <mergeCell ref="C6:J6"/>
    <mergeCell ref="C7:J7"/>
    <mergeCell ref="B42:D42"/>
  </mergeCells>
  <pageMargins left="0.7" right="0.7" top="0.75" bottom="0.75" header="0.3" footer="0.3"/>
  <pageSetup paperSize="9" scale="68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9" tint="0.39997558519241921"/>
    <pageSetUpPr fitToPage="1"/>
  </sheetPr>
  <dimension ref="B1:AG33"/>
  <sheetViews>
    <sheetView topLeftCell="A5" zoomScaleNormal="100" workbookViewId="0">
      <selection activeCell="C9" sqref="C9"/>
    </sheetView>
  </sheetViews>
  <sheetFormatPr defaultColWidth="9.140625" defaultRowHeight="15"/>
  <cols>
    <col min="1" max="1" width="2.28515625" style="414" customWidth="1"/>
    <col min="2" max="2" width="3.28515625" style="414" customWidth="1"/>
    <col min="3" max="3" width="38.42578125" style="414" customWidth="1"/>
    <col min="4" max="4" width="15.7109375" style="414" customWidth="1"/>
    <col min="5" max="5" width="13.28515625" style="414" customWidth="1"/>
    <col min="6" max="6" width="12.7109375" style="414" customWidth="1"/>
    <col min="7" max="7" width="10.7109375" style="414" customWidth="1"/>
    <col min="8" max="13" width="9.140625" style="414"/>
    <col min="14" max="14" width="7.42578125" style="414" customWidth="1"/>
    <col min="15" max="15" width="6.7109375" style="414" customWidth="1"/>
    <col min="16" max="16" width="2.140625" style="414" customWidth="1"/>
    <col min="17" max="17" width="9.140625" style="414"/>
    <col min="18" max="18" width="30.28515625" style="414" customWidth="1"/>
    <col min="19" max="19" width="21.28515625" style="414" customWidth="1"/>
    <col min="20" max="20" width="21.140625" style="414" customWidth="1"/>
    <col min="21" max="25" width="9.140625" style="414"/>
    <col min="26" max="26" width="17" style="414" customWidth="1"/>
    <col min="27" max="16384" width="9.140625" style="414"/>
  </cols>
  <sheetData>
    <row r="1" spans="2:33" ht="7.7" customHeight="1"/>
    <row r="2" spans="2:33" ht="31.5" customHeight="1"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33" ht="68.25" customHeight="1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2:33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2:33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2:33" ht="28.5">
      <c r="B6" s="78"/>
      <c r="C6" s="461" t="s">
        <v>58</v>
      </c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78"/>
    </row>
    <row r="7" spans="2:33" ht="15.75" thickBot="1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2:33" ht="63.75" thickBot="1">
      <c r="B8" s="250"/>
      <c r="C8" s="253" t="s">
        <v>63</v>
      </c>
      <c r="D8" s="252" t="s">
        <v>60</v>
      </c>
      <c r="E8" s="253" t="s">
        <v>61</v>
      </c>
      <c r="F8" s="253" t="s">
        <v>62</v>
      </c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2:33" ht="15.75">
      <c r="B9" s="250">
        <v>2</v>
      </c>
      <c r="C9" s="254" t="str">
        <f>IF('AA Profile Analysis'!E$9="","",'AA Profile Analysis'!E$9)</f>
        <v>Control A</v>
      </c>
      <c r="D9" s="255" t="str">
        <f>IF('AA Profile Analysis'!E36="","",'AA Profile Analysis'!E36)</f>
        <v/>
      </c>
      <c r="E9" s="256" t="str">
        <f t="shared" ref="E9:E31" si="0">IF(D9="","",(D9*$J$18)+$M$18)</f>
        <v/>
      </c>
      <c r="F9" s="246">
        <v>83</v>
      </c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2:33" ht="15.75">
      <c r="B10" s="250">
        <v>3</v>
      </c>
      <c r="C10" s="254" t="str">
        <f>IF('AA Profile Analysis'!F$9="","",'AA Profile Analysis'!F$9)</f>
        <v>Control B</v>
      </c>
      <c r="D10" s="258" t="str">
        <f>IF('AA Profile Analysis'!F36="","",'AA Profile Analysis'!F36)</f>
        <v/>
      </c>
      <c r="E10" s="259" t="str">
        <f t="shared" si="0"/>
        <v/>
      </c>
      <c r="F10" s="247">
        <v>86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2:33" ht="15.75">
      <c r="B11" s="250">
        <v>4</v>
      </c>
      <c r="C11" s="254" t="str">
        <f>IF('AA Profile Analysis'!G$9="","",'AA Profile Analysis'!G$9)</f>
        <v>Control C</v>
      </c>
      <c r="D11" s="258" t="str">
        <f>IF('AA Profile Analysis'!G36="","",'AA Profile Analysis'!G36)</f>
        <v/>
      </c>
      <c r="E11" s="259" t="str">
        <f t="shared" si="0"/>
        <v/>
      </c>
      <c r="F11" s="247">
        <v>91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</row>
    <row r="12" spans="2:33" ht="15.75">
      <c r="B12" s="250">
        <v>5</v>
      </c>
      <c r="C12" s="254" t="str">
        <f>IF('AA Profile Analysis'!H$9="","",'AA Profile Analysis'!H$9)</f>
        <v>Control D</v>
      </c>
      <c r="D12" s="258" t="str">
        <f>IF('AA Profile Analysis'!H36="","",'AA Profile Analysis'!H36)</f>
        <v/>
      </c>
      <c r="E12" s="259" t="str">
        <f t="shared" si="0"/>
        <v/>
      </c>
      <c r="F12" s="247">
        <v>84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2:33" ht="15.75">
      <c r="B13" s="250">
        <v>6</v>
      </c>
      <c r="C13" s="254" t="str">
        <f>IF('AA Profile Analysis'!I$9="","",'AA Profile Analysis'!I$9)</f>
        <v>Control E</v>
      </c>
      <c r="D13" s="258" t="str">
        <f>IF('AA Profile Analysis'!I36="","",'AA Profile Analysis'!I36)</f>
        <v/>
      </c>
      <c r="E13" s="259" t="str">
        <f t="shared" si="0"/>
        <v/>
      </c>
      <c r="F13" s="247">
        <v>84</v>
      </c>
      <c r="G13" s="78"/>
      <c r="H13" s="78"/>
      <c r="I13" s="78"/>
      <c r="J13" s="261"/>
      <c r="K13" s="78"/>
      <c r="L13" s="78"/>
      <c r="M13" s="78"/>
      <c r="N13" s="78"/>
      <c r="O13" s="78"/>
      <c r="P13" s="78"/>
    </row>
    <row r="14" spans="2:33" ht="15.75">
      <c r="B14" s="250">
        <v>7</v>
      </c>
      <c r="C14" s="254" t="str">
        <f>IF('AA Profile Analysis'!J$9="","",'AA Profile Analysis'!J$9)</f>
        <v>Control F</v>
      </c>
      <c r="D14" s="258" t="str">
        <f>IF('AA Profile Analysis'!J36="","",'AA Profile Analysis'!J36)</f>
        <v/>
      </c>
      <c r="E14" s="259" t="str">
        <f t="shared" si="0"/>
        <v/>
      </c>
      <c r="F14" s="247">
        <v>81</v>
      </c>
      <c r="G14" s="78"/>
      <c r="H14" s="78"/>
      <c r="I14" s="78"/>
      <c r="J14" s="261"/>
      <c r="K14" s="78"/>
      <c r="L14" s="78"/>
      <c r="M14" s="78"/>
      <c r="N14" s="78"/>
      <c r="O14" s="78"/>
      <c r="P14" s="78"/>
      <c r="AD14" s="415"/>
      <c r="AE14" s="416"/>
      <c r="AG14" s="415"/>
    </row>
    <row r="15" spans="2:33" ht="15.75">
      <c r="B15" s="250">
        <v>8</v>
      </c>
      <c r="C15" s="254" t="str">
        <f>IF('AA Profile Analysis'!K$9="","",'AA Profile Analysis'!K$9)</f>
        <v>Casein</v>
      </c>
      <c r="D15" s="258" t="str">
        <f>IF('AA Profile Analysis'!K36="","",'AA Profile Analysis'!K36)</f>
        <v/>
      </c>
      <c r="E15" s="259" t="str">
        <f t="shared" si="0"/>
        <v/>
      </c>
      <c r="F15" s="247">
        <v>100</v>
      </c>
      <c r="G15" s="78"/>
      <c r="H15" s="78"/>
      <c r="I15" s="78"/>
      <c r="J15" s="261"/>
      <c r="K15" s="78"/>
      <c r="L15" s="78"/>
      <c r="M15" s="78"/>
      <c r="N15" s="78"/>
      <c r="O15" s="78"/>
      <c r="P15" s="78"/>
      <c r="AD15" s="415"/>
      <c r="AE15" s="416"/>
      <c r="AG15" s="415"/>
    </row>
    <row r="16" spans="2:33" ht="15.75">
      <c r="B16" s="250">
        <v>9</v>
      </c>
      <c r="C16" s="254" t="str">
        <f>IF('AA Profile Analysis'!L$9="","",'AA Profile Analysis'!L$9)</f>
        <v/>
      </c>
      <c r="D16" s="258" t="str">
        <f>IF('AA Profile Analysis'!L36="","",'AA Profile Analysis'!L36)</f>
        <v/>
      </c>
      <c r="E16" s="259" t="str">
        <f t="shared" si="0"/>
        <v/>
      </c>
      <c r="F16" s="248"/>
      <c r="G16" s="78"/>
      <c r="H16" s="78"/>
      <c r="I16" s="78"/>
      <c r="J16" s="261"/>
      <c r="K16" s="78"/>
      <c r="L16" s="78"/>
      <c r="M16" s="78"/>
      <c r="N16" s="78"/>
      <c r="O16" s="78"/>
      <c r="P16" s="78"/>
      <c r="AD16" s="415"/>
      <c r="AE16" s="416"/>
      <c r="AG16" s="415"/>
    </row>
    <row r="17" spans="2:30" ht="16.5" thickBot="1">
      <c r="B17" s="250">
        <v>10</v>
      </c>
      <c r="C17" s="254" t="str">
        <f>IF('AA Profile Analysis'!M$9="","",'AA Profile Analysis'!M$9)</f>
        <v/>
      </c>
      <c r="D17" s="258" t="str">
        <f>IF('AA Profile Analysis'!M36="","",'AA Profile Analysis'!M36)</f>
        <v/>
      </c>
      <c r="E17" s="259" t="str">
        <f t="shared" si="0"/>
        <v/>
      </c>
      <c r="F17" s="248"/>
      <c r="G17" s="78"/>
      <c r="H17" s="78"/>
      <c r="I17" s="78"/>
      <c r="J17" s="78"/>
      <c r="K17" s="78"/>
      <c r="L17" s="78"/>
      <c r="M17" s="78"/>
      <c r="N17" s="78"/>
      <c r="O17" s="78"/>
      <c r="P17" s="78"/>
      <c r="AA17" s="415"/>
      <c r="AB17" s="416"/>
      <c r="AD17" s="415"/>
    </row>
    <row r="18" spans="2:30" ht="16.5" thickBot="1">
      <c r="B18" s="250">
        <v>11</v>
      </c>
      <c r="C18" s="254" t="str">
        <f>IF('AA Profile Analysis'!N$9="","",'AA Profile Analysis'!N$9)</f>
        <v/>
      </c>
      <c r="D18" s="258" t="str">
        <f>IF('AA Profile Analysis'!N36="","",'AA Profile Analysis'!N36)</f>
        <v/>
      </c>
      <c r="E18" s="259" t="str">
        <f t="shared" si="0"/>
        <v/>
      </c>
      <c r="F18" s="248"/>
      <c r="G18" s="78"/>
      <c r="H18" s="78"/>
      <c r="I18" s="262" t="s">
        <v>17</v>
      </c>
      <c r="J18" s="390" t="str">
        <f>IF(D9="","",SLOPE(F9:F15,D9:D15))</f>
        <v/>
      </c>
      <c r="K18" s="263"/>
      <c r="L18" s="264" t="s">
        <v>117</v>
      </c>
      <c r="M18" s="391" t="str">
        <f>IF(D9="","",INTERCEPT(F9:F15,D9:D15))</f>
        <v/>
      </c>
      <c r="N18" s="78"/>
      <c r="O18" s="78"/>
      <c r="P18" s="78"/>
    </row>
    <row r="19" spans="2:30" ht="15.75">
      <c r="B19" s="250">
        <v>12</v>
      </c>
      <c r="C19" s="254" t="str">
        <f>IF('AA Profile Analysis'!O$9="","",'AA Profile Analysis'!O$9)</f>
        <v/>
      </c>
      <c r="D19" s="258" t="str">
        <f>IF('AA Profile Analysis'!O36="","",'AA Profile Analysis'!O36)</f>
        <v/>
      </c>
      <c r="E19" s="259" t="str">
        <f t="shared" si="0"/>
        <v/>
      </c>
      <c r="F19" s="248"/>
      <c r="G19" s="78"/>
      <c r="H19" s="78"/>
      <c r="I19" s="78"/>
      <c r="J19" s="78"/>
      <c r="K19" s="78"/>
      <c r="L19" s="78"/>
      <c r="M19" s="78"/>
      <c r="N19" s="78"/>
      <c r="O19" s="78"/>
      <c r="P19" s="78"/>
    </row>
    <row r="20" spans="2:30" ht="15.75">
      <c r="B20" s="250">
        <v>13</v>
      </c>
      <c r="C20" s="254" t="str">
        <f>IF('AA Profile Analysis'!P$9="","",'AA Profile Analysis'!P$9)</f>
        <v/>
      </c>
      <c r="D20" s="258" t="str">
        <f>IF('AA Profile Analysis'!P36="","",'AA Profile Analysis'!P36)</f>
        <v/>
      </c>
      <c r="E20" s="259" t="str">
        <f t="shared" si="0"/>
        <v/>
      </c>
      <c r="F20" s="248"/>
      <c r="G20" s="78"/>
      <c r="H20" s="78"/>
      <c r="I20" s="78"/>
      <c r="J20" s="78"/>
      <c r="K20" s="78"/>
      <c r="L20" s="78"/>
      <c r="M20" s="78"/>
      <c r="N20" s="78"/>
      <c r="O20" s="78"/>
      <c r="P20" s="78"/>
    </row>
    <row r="21" spans="2:30" ht="19.5" customHeight="1">
      <c r="B21" s="250">
        <v>14</v>
      </c>
      <c r="C21" s="254" t="str">
        <f>IF('AA Profile Analysis'!Q$9="","",'AA Profile Analysis'!Q$9)</f>
        <v/>
      </c>
      <c r="D21" s="258" t="str">
        <f>IF('AA Profile Analysis'!Q36="","",'AA Profile Analysis'!Q36)</f>
        <v/>
      </c>
      <c r="E21" s="259" t="str">
        <f t="shared" si="0"/>
        <v/>
      </c>
      <c r="F21" s="248"/>
      <c r="G21" s="78"/>
      <c r="H21" s="78"/>
      <c r="I21" s="78"/>
      <c r="J21" s="78"/>
      <c r="K21" s="78"/>
      <c r="L21" s="78"/>
      <c r="M21" s="78"/>
      <c r="N21" s="78"/>
      <c r="O21" s="78"/>
      <c r="P21" s="78"/>
    </row>
    <row r="22" spans="2:30" ht="15.75">
      <c r="B22" s="250">
        <v>15</v>
      </c>
      <c r="C22" s="254" t="str">
        <f>IF('AA Profile Analysis'!R$9="","",'AA Profile Analysis'!R$9)</f>
        <v/>
      </c>
      <c r="D22" s="258" t="str">
        <f>IF('AA Profile Analysis'!R36="","",'AA Profile Analysis'!R36)</f>
        <v/>
      </c>
      <c r="E22" s="259" t="str">
        <f t="shared" si="0"/>
        <v/>
      </c>
      <c r="F22" s="248"/>
      <c r="G22" s="78"/>
      <c r="H22" s="78"/>
      <c r="I22" s="78"/>
      <c r="J22" s="78"/>
      <c r="K22" s="78"/>
      <c r="L22" s="78"/>
      <c r="M22" s="78"/>
      <c r="N22" s="78"/>
      <c r="O22" s="78"/>
      <c r="P22" s="78"/>
    </row>
    <row r="23" spans="2:30" ht="15.75">
      <c r="B23" s="250">
        <v>16</v>
      </c>
      <c r="C23" s="254" t="str">
        <f>IF('AA Profile Analysis'!S$9="","",'AA Profile Analysis'!S$9)</f>
        <v/>
      </c>
      <c r="D23" s="258" t="str">
        <f>IF('AA Profile Analysis'!S36="","",'AA Profile Analysis'!S36)</f>
        <v/>
      </c>
      <c r="E23" s="259" t="str">
        <f t="shared" si="0"/>
        <v/>
      </c>
      <c r="F23" s="248"/>
      <c r="G23" s="78"/>
      <c r="H23" s="78"/>
      <c r="I23" s="78"/>
      <c r="J23" s="78"/>
      <c r="K23" s="78"/>
      <c r="L23" s="78"/>
      <c r="M23" s="78"/>
      <c r="N23" s="78"/>
      <c r="O23" s="78"/>
      <c r="P23" s="78"/>
    </row>
    <row r="24" spans="2:30" ht="15.75">
      <c r="B24" s="250">
        <v>17</v>
      </c>
      <c r="C24" s="254" t="str">
        <f>IF('AA Profile Analysis'!T$9="","",'AA Profile Analysis'!T$9)</f>
        <v/>
      </c>
      <c r="D24" s="258" t="str">
        <f>IF('AA Profile Analysis'!T36="","",'AA Profile Analysis'!T36)</f>
        <v/>
      </c>
      <c r="E24" s="259" t="str">
        <f t="shared" si="0"/>
        <v/>
      </c>
      <c r="F24" s="248"/>
      <c r="G24" s="78"/>
      <c r="H24" s="78"/>
      <c r="I24" s="78"/>
      <c r="J24" s="78"/>
      <c r="K24" s="78"/>
      <c r="L24" s="78"/>
      <c r="M24" s="78"/>
      <c r="N24" s="78"/>
      <c r="O24" s="78"/>
      <c r="P24" s="78"/>
    </row>
    <row r="25" spans="2:30" ht="15.75">
      <c r="B25" s="250">
        <v>18</v>
      </c>
      <c r="C25" s="254" t="str">
        <f>IF('AA Profile Analysis'!U$9="","",'AA Profile Analysis'!U$9)</f>
        <v/>
      </c>
      <c r="D25" s="258" t="str">
        <f>IF('AA Profile Analysis'!U36="","",'AA Profile Analysis'!U36)</f>
        <v/>
      </c>
      <c r="E25" s="259" t="str">
        <f t="shared" si="0"/>
        <v/>
      </c>
      <c r="F25" s="248"/>
      <c r="G25" s="78"/>
      <c r="H25" s="78"/>
      <c r="I25" s="78"/>
      <c r="J25" s="78"/>
      <c r="K25" s="78"/>
      <c r="L25" s="78"/>
      <c r="M25" s="78"/>
      <c r="N25" s="78"/>
      <c r="O25" s="78"/>
      <c r="P25" s="78"/>
    </row>
    <row r="26" spans="2:30" ht="15.75">
      <c r="B26" s="250">
        <v>19</v>
      </c>
      <c r="C26" s="254" t="str">
        <f>IF('AA Profile Analysis'!V$9="","",'AA Profile Analysis'!V$9)</f>
        <v/>
      </c>
      <c r="D26" s="258" t="str">
        <f>IF('AA Profile Analysis'!V36="","",'AA Profile Analysis'!V36)</f>
        <v/>
      </c>
      <c r="E26" s="259" t="str">
        <f t="shared" si="0"/>
        <v/>
      </c>
      <c r="F26" s="24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2:30" ht="15.75">
      <c r="B27" s="250">
        <v>20</v>
      </c>
      <c r="C27" s="254" t="str">
        <f>IF('AA Profile Analysis'!W$9="","",'AA Profile Analysis'!W$9)</f>
        <v/>
      </c>
      <c r="D27" s="258" t="str">
        <f>IF('AA Profile Analysis'!W36="","",'AA Profile Analysis'!W36)</f>
        <v/>
      </c>
      <c r="E27" s="259" t="str">
        <f t="shared" si="0"/>
        <v/>
      </c>
      <c r="F27" s="24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2:30" ht="15.75">
      <c r="B28" s="250">
        <v>21</v>
      </c>
      <c r="C28" s="254" t="str">
        <f>IF('AA Profile Analysis'!X$9="","",'AA Profile Analysis'!X$9)</f>
        <v/>
      </c>
      <c r="D28" s="258" t="str">
        <f>IF('AA Profile Analysis'!X36="","",'AA Profile Analysis'!X36)</f>
        <v/>
      </c>
      <c r="E28" s="259" t="str">
        <f t="shared" si="0"/>
        <v/>
      </c>
      <c r="F28" s="24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2:30" ht="15.75">
      <c r="B29" s="250">
        <v>22</v>
      </c>
      <c r="C29" s="254" t="str">
        <f>IF('AA Profile Analysis'!Y$9="","",'AA Profile Analysis'!Y$9)</f>
        <v/>
      </c>
      <c r="D29" s="258" t="str">
        <f>IF('AA Profile Analysis'!Y36="","",'AA Profile Analysis'!Y36)</f>
        <v/>
      </c>
      <c r="E29" s="259" t="str">
        <f t="shared" si="0"/>
        <v/>
      </c>
      <c r="F29" s="248"/>
      <c r="G29" s="78"/>
      <c r="H29" s="78"/>
      <c r="I29" s="78"/>
      <c r="J29" s="78"/>
      <c r="K29" s="78"/>
      <c r="L29" s="78"/>
      <c r="M29" s="78"/>
      <c r="N29" s="78"/>
      <c r="O29" s="78"/>
      <c r="P29" s="78"/>
    </row>
    <row r="30" spans="2:30" ht="15.75">
      <c r="B30" s="250">
        <v>23</v>
      </c>
      <c r="C30" s="254" t="str">
        <f>IF('AA Profile Analysis'!Z$9="","",'AA Profile Analysis'!Z$9)</f>
        <v/>
      </c>
      <c r="D30" s="258" t="str">
        <f>IF('AA Profile Analysis'!Z36="","",'AA Profile Analysis'!Z36)</f>
        <v/>
      </c>
      <c r="E30" s="259" t="str">
        <f t="shared" si="0"/>
        <v/>
      </c>
      <c r="F30" s="24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1" spans="2:30" ht="16.5" thickBot="1">
      <c r="B31" s="250">
        <v>24</v>
      </c>
      <c r="C31" s="265" t="str">
        <f>IF('AA Profile Analysis'!AA$9="","",'AA Profile Analysis'!AA$9)</f>
        <v/>
      </c>
      <c r="D31" s="266" t="str">
        <f>IF('AA Profile Analysis'!AA36="","",'AA Profile Analysis'!AA36)</f>
        <v/>
      </c>
      <c r="E31" s="267" t="str">
        <f t="shared" si="0"/>
        <v/>
      </c>
      <c r="F31" s="249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2:30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2:16" ht="57.75" customHeight="1">
      <c r="B33" s="448" t="s">
        <v>137</v>
      </c>
      <c r="C33" s="449"/>
      <c r="D33" s="449"/>
      <c r="E33" s="449"/>
      <c r="F33" s="449"/>
      <c r="G33" s="449"/>
      <c r="H33" s="449"/>
      <c r="I33" s="449"/>
      <c r="J33" s="449"/>
      <c r="K33" s="449"/>
      <c r="L33" s="449"/>
      <c r="M33" s="449"/>
      <c r="N33" s="449"/>
      <c r="O33" s="449"/>
      <c r="P33" s="449"/>
    </row>
  </sheetData>
  <sheetProtection algorithmName="SHA-512" hashValue="g5Y/T93i5EpNlqX7yqUUbsyaCmluPg/dRdE+Mm/9ASi1qpDRp+YWmCYv/Qtls/ZCnc1Eyd6dYO8aIxltW7dvIA==" saltValue="mIIyewJYleRLnEbuCkLrJg==" spinCount="100000" sheet="1" objects="1" scenarios="1"/>
  <mergeCells count="2">
    <mergeCell ref="C6:O6"/>
    <mergeCell ref="B33:P33"/>
  </mergeCells>
  <pageMargins left="0.7" right="0.7" top="0.75" bottom="0.75" header="0.3" footer="0.3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54"/>
  <sheetViews>
    <sheetView showGridLines="0" zoomScaleNormal="100" workbookViewId="0">
      <selection activeCell="B54" sqref="B54:I54"/>
    </sheetView>
  </sheetViews>
  <sheetFormatPr defaultColWidth="9.140625" defaultRowHeight="15"/>
  <cols>
    <col min="1" max="1" width="9.140625" style="414"/>
    <col min="2" max="2" width="1.7109375" style="414" customWidth="1"/>
    <col min="3" max="3" width="36.710937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50.25" customHeight="1">
      <c r="B5" s="78"/>
      <c r="C5" s="78"/>
      <c r="D5" s="78"/>
      <c r="E5" s="78"/>
      <c r="F5" s="78"/>
      <c r="G5" s="78"/>
      <c r="H5" s="78"/>
      <c r="I5" s="78"/>
    </row>
    <row r="6" spans="2:9">
      <c r="B6" s="78"/>
      <c r="C6" s="78"/>
      <c r="D6" s="78"/>
      <c r="E6" s="78"/>
      <c r="F6" s="78"/>
      <c r="G6" s="78"/>
      <c r="H6" s="78"/>
      <c r="I6" s="78"/>
    </row>
    <row r="7" spans="2:9" ht="27" thickBot="1">
      <c r="B7"/>
      <c r="C7" s="278" t="s">
        <v>122</v>
      </c>
      <c r="D7" s="279"/>
      <c r="E7"/>
      <c r="F7" s="78"/>
      <c r="G7" s="78"/>
      <c r="H7"/>
      <c r="I7"/>
    </row>
    <row r="8" spans="2:9" ht="15.75">
      <c r="B8"/>
      <c r="C8" s="280" t="s">
        <v>125</v>
      </c>
      <c r="D8" s="389"/>
      <c r="E8"/>
      <c r="F8" s="78"/>
      <c r="G8" s="78"/>
      <c r="H8"/>
      <c r="I8"/>
    </row>
    <row r="9" spans="2:9" ht="15.75">
      <c r="B9"/>
      <c r="C9" s="281" t="s">
        <v>9</v>
      </c>
      <c r="D9" s="282">
        <f>'AA Profile Analysis'!L8</f>
        <v>9</v>
      </c>
      <c r="E9"/>
      <c r="F9" s="78"/>
      <c r="G9" s="78"/>
      <c r="H9"/>
      <c r="I9"/>
    </row>
    <row r="10" spans="2:9" ht="15.75">
      <c r="B10"/>
      <c r="C10" s="281" t="s">
        <v>124</v>
      </c>
      <c r="D10" s="282" t="str">
        <f>'AA Profile Analysis'!L9</f>
        <v/>
      </c>
      <c r="E10"/>
      <c r="F10" s="78"/>
      <c r="G10" s="78"/>
      <c r="H10"/>
      <c r="I10"/>
    </row>
    <row r="11" spans="2:9" ht="16.5" thickBot="1">
      <c r="B11"/>
      <c r="C11" s="283" t="s">
        <v>5</v>
      </c>
      <c r="D11" s="284" t="str">
        <f>'AA Profile Analysis'!L10</f>
        <v/>
      </c>
      <c r="E11"/>
      <c r="F11" s="78"/>
      <c r="G11" s="78"/>
      <c r="H11"/>
      <c r="I11"/>
    </row>
    <row r="12" spans="2:9" ht="15.75" thickBot="1">
      <c r="B12"/>
      <c r="C12"/>
      <c r="D12"/>
      <c r="E12"/>
      <c r="F12"/>
      <c r="G12"/>
      <c r="H12"/>
      <c r="I12"/>
    </row>
    <row r="13" spans="2:9" ht="15.75">
      <c r="B13"/>
      <c r="C13" s="462" t="s">
        <v>32</v>
      </c>
      <c r="D13" s="285"/>
      <c r="E13" s="285"/>
      <c r="F13" s="286"/>
      <c r="G13" s="285"/>
      <c r="H13" s="287"/>
      <c r="I13"/>
    </row>
    <row r="14" spans="2:9" ht="15.75">
      <c r="B14"/>
      <c r="C14" s="463"/>
      <c r="D14" s="288" t="str">
        <f>D10</f>
        <v/>
      </c>
      <c r="E14" s="288" t="str">
        <f>D14</f>
        <v/>
      </c>
      <c r="F14" s="289" t="str">
        <f>D14</f>
        <v/>
      </c>
      <c r="G14" s="290">
        <v>1991</v>
      </c>
      <c r="H14" s="465" t="s">
        <v>64</v>
      </c>
      <c r="I14"/>
    </row>
    <row r="15" spans="2:9" ht="15.75">
      <c r="B15"/>
      <c r="C15" s="463"/>
      <c r="D15" s="291" t="str">
        <f>D11</f>
        <v/>
      </c>
      <c r="E15" s="291" t="str">
        <f>D15</f>
        <v/>
      </c>
      <c r="F15" s="292" t="str">
        <f>D15</f>
        <v/>
      </c>
      <c r="G15" s="293" t="s">
        <v>72</v>
      </c>
      <c r="H15" s="465"/>
      <c r="I15"/>
    </row>
    <row r="16" spans="2:9" ht="15.75">
      <c r="B16"/>
      <c r="C16" s="463"/>
      <c r="D16" s="294" t="s">
        <v>73</v>
      </c>
      <c r="E16" s="294" t="s">
        <v>74</v>
      </c>
      <c r="F16" s="295" t="s">
        <v>75</v>
      </c>
      <c r="G16" s="294" t="s">
        <v>75</v>
      </c>
      <c r="H16" s="296"/>
      <c r="I16"/>
    </row>
    <row r="17" spans="2:9" ht="16.5" thickBot="1">
      <c r="B17"/>
      <c r="C17" s="464"/>
      <c r="D17" s="297"/>
      <c r="E17" s="297"/>
      <c r="F17" s="298"/>
      <c r="G17" s="297"/>
      <c r="H17" s="299"/>
      <c r="I17"/>
    </row>
    <row r="18" spans="2:9" ht="15" customHeight="1">
      <c r="B18"/>
      <c r="C18" s="300" t="s">
        <v>76</v>
      </c>
      <c r="D18" s="301">
        <f>'AA Profile Analysis'!L12+'AA Profile Analysis'!L13</f>
        <v>0</v>
      </c>
      <c r="E18" s="302" t="e">
        <f>(D18/$F$43)*100</f>
        <v>#DIV/0!</v>
      </c>
      <c r="F18" s="303" t="e">
        <f>E18*10</f>
        <v>#DIV/0!</v>
      </c>
      <c r="G18" s="304">
        <v>25</v>
      </c>
      <c r="H18" s="305" t="e">
        <f>F18/G18</f>
        <v>#DIV/0!</v>
      </c>
      <c r="I18"/>
    </row>
    <row r="19" spans="2:9" ht="15.75">
      <c r="B19"/>
      <c r="C19" s="306" t="s">
        <v>77</v>
      </c>
      <c r="D19" s="307">
        <f>'AA Profile Analysis'!L14</f>
        <v>0</v>
      </c>
      <c r="E19" s="307" t="e">
        <f>(D19/$F$43)*100</f>
        <v>#DIV/0!</v>
      </c>
      <c r="F19" s="308" t="e">
        <f>E19*10</f>
        <v>#DIV/0!</v>
      </c>
      <c r="G19" s="309">
        <v>11</v>
      </c>
      <c r="H19" s="310" t="e">
        <f>F19/G19</f>
        <v>#DIV/0!</v>
      </c>
      <c r="I19"/>
    </row>
    <row r="20" spans="2:9" ht="15.75">
      <c r="B20"/>
      <c r="C20" s="311" t="s">
        <v>37</v>
      </c>
      <c r="D20" s="312">
        <f>'AA Profile Analysis'!L15</f>
        <v>0</v>
      </c>
      <c r="E20" s="313"/>
      <c r="F20" s="314"/>
      <c r="G20" s="315"/>
      <c r="H20" s="316"/>
      <c r="I20"/>
    </row>
    <row r="21" spans="2:9" ht="15.75">
      <c r="B21"/>
      <c r="C21" s="317" t="s">
        <v>38</v>
      </c>
      <c r="D21" s="318">
        <f>'AA Profile Analysis'!L16</f>
        <v>0</v>
      </c>
      <c r="E21" s="312"/>
      <c r="F21" s="319"/>
      <c r="G21" s="320"/>
      <c r="H21" s="321"/>
      <c r="I21"/>
    </row>
    <row r="22" spans="2:9" ht="15.75">
      <c r="B22"/>
      <c r="C22" s="322" t="s">
        <v>78</v>
      </c>
      <c r="D22" s="323">
        <f>'AA Profile Analysis'!L17</f>
        <v>0</v>
      </c>
      <c r="E22" s="307" t="e">
        <f>(D22/$F$43)*100</f>
        <v>#DIV/0!</v>
      </c>
      <c r="F22" s="308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18">
        <f>'AA Profile Analysis'!L18</f>
        <v>0</v>
      </c>
      <c r="E23" s="313"/>
      <c r="F23" s="314"/>
      <c r="G23" s="315"/>
      <c r="H23" s="316"/>
      <c r="I23"/>
    </row>
    <row r="24" spans="2:9" ht="15.75">
      <c r="B24"/>
      <c r="C24" s="317" t="s">
        <v>41</v>
      </c>
      <c r="D24" s="318">
        <f>'AA Profile Analysis'!L19</f>
        <v>0</v>
      </c>
      <c r="E24" s="324"/>
      <c r="F24" s="325"/>
      <c r="G24" s="326"/>
      <c r="H24" s="327"/>
      <c r="I24"/>
    </row>
    <row r="25" spans="2:9" ht="15.75">
      <c r="B25"/>
      <c r="C25" s="317" t="s">
        <v>42</v>
      </c>
      <c r="D25" s="318">
        <f>'AA Profile Analysis'!L20</f>
        <v>0</v>
      </c>
      <c r="E25" s="324"/>
      <c r="F25" s="325"/>
      <c r="G25" s="326"/>
      <c r="H25" s="327"/>
      <c r="I25"/>
    </row>
    <row r="26" spans="2:9" ht="15.75">
      <c r="B26"/>
      <c r="C26" s="317" t="s">
        <v>43</v>
      </c>
      <c r="D26" s="318">
        <f>'AA Profile Analysis'!L21</f>
        <v>0</v>
      </c>
      <c r="E26" s="324"/>
      <c r="F26" s="325"/>
      <c r="G26" s="326"/>
      <c r="H26" s="327"/>
      <c r="I26"/>
    </row>
    <row r="27" spans="2:9" ht="15.75">
      <c r="B27"/>
      <c r="C27" s="317" t="s">
        <v>44</v>
      </c>
      <c r="D27" s="318">
        <f>'AA Profile Analysis'!L22</f>
        <v>0</v>
      </c>
      <c r="E27" s="312"/>
      <c r="F27" s="319"/>
      <c r="G27" s="320"/>
      <c r="H27" s="321"/>
      <c r="I27"/>
    </row>
    <row r="28" spans="2:9" ht="15.75">
      <c r="B28"/>
      <c r="C28" s="322" t="s">
        <v>79</v>
      </c>
      <c r="D28" s="323">
        <f>'AA Profile Analysis'!L23</f>
        <v>0</v>
      </c>
      <c r="E28" s="307" t="e">
        <f t="shared" ref="E28:E33" si="0">(D28/$F$43)*100</f>
        <v>#DIV/0!</v>
      </c>
      <c r="F28" s="308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23">
        <f>'AA Profile Analysis'!L24</f>
        <v>0</v>
      </c>
      <c r="E29" s="307" t="e">
        <f t="shared" si="0"/>
        <v>#DIV/0!</v>
      </c>
      <c r="F29" s="308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23">
        <f>'AA Profile Analysis'!L25</f>
        <v>0</v>
      </c>
      <c r="E30" s="307" t="e">
        <f t="shared" si="0"/>
        <v>#DIV/0!</v>
      </c>
      <c r="F30" s="308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Analysis'!L26+'AA Profile Analysis'!L27</f>
        <v>0</v>
      </c>
      <c r="E31" s="330" t="e">
        <f t="shared" si="0"/>
        <v>#DIV/0!</v>
      </c>
      <c r="F31" s="331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Analysis'!L28</f>
        <v>0</v>
      </c>
      <c r="E32" s="307" t="e">
        <f t="shared" si="0"/>
        <v>#DIV/0!</v>
      </c>
      <c r="F32" s="308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Analysis'!L29</f>
        <v>0</v>
      </c>
      <c r="E33" s="307" t="e">
        <f t="shared" si="0"/>
        <v>#DIV/0!</v>
      </c>
      <c r="F33" s="308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Analysis'!L30</f>
        <v>0</v>
      </c>
      <c r="E34" s="335"/>
      <c r="F34" s="336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/>
      <c r="E38"/>
      <c r="F38"/>
      <c r="G38"/>
      <c r="H38"/>
      <c r="I38"/>
    </row>
    <row r="39" spans="2:9" ht="17.25">
      <c r="B39"/>
      <c r="C39" s="344" t="s">
        <v>86</v>
      </c>
      <c r="D39" s="345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46" t="s">
        <v>105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47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48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Fit'!$E16/100</f>
        <v>#VALUE!</v>
      </c>
      <c r="G45"/>
      <c r="H45"/>
      <c r="I45"/>
    </row>
    <row r="46" spans="2:9" ht="15.75" thickBot="1">
      <c r="B46"/>
      <c r="C46"/>
      <c r="D46"/>
      <c r="E46" s="350"/>
      <c r="F46" s="351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52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1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1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6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DRC8CMuxbtFfdMdLHpa2xXjMmhet8kxs9lKJnSgm43+6q+fXrh3QPDX+6QXD+Bo3xFlD0X3JLYDivE8aYuk4fA==" saltValue="cVs6RVW2UKH++nzZEHzDsg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B1:I54"/>
  <sheetViews>
    <sheetView showGridLines="0" zoomScaleNormal="100" workbookViewId="0">
      <selection activeCell="J17" sqref="J17"/>
    </sheetView>
  </sheetViews>
  <sheetFormatPr defaultColWidth="9.140625" defaultRowHeight="15"/>
  <cols>
    <col min="1" max="1" width="9.140625" style="414"/>
    <col min="2" max="2" width="1.7109375" style="414" customWidth="1"/>
    <col min="3" max="3" width="36.710937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88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Analysis'!M8</f>
        <v>10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Analysis'!M9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Analysis'!M10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.75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Analysis'!M12+'AA Profile Analysis'!M13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Analysis'!M14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12">
        <f>'AA Profile Analysis'!M15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18">
        <f>'AA Profile Analysis'!M16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23">
        <f>'AA Profile Analysis'!M17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18">
        <f>'AA Profile Analysis'!M18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18">
        <f>'AA Profile Analysis'!M19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18">
        <f>'AA Profile Analysis'!M20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18">
        <f>'AA Profile Analysis'!M21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18">
        <f>'AA Profile Analysis'!M22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23">
        <f>'AA Profile Analysis'!M23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23">
        <f>'AA Profile Analysis'!M24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23">
        <f>'AA Profile Analysis'!M25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Analysis'!M26+'AA Profile Analysis'!M27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Analysis'!M28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Analysis'!M29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Analysis'!M30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/>
      <c r="E38"/>
      <c r="F38"/>
      <c r="G38"/>
      <c r="H38"/>
      <c r="I38"/>
    </row>
    <row r="39" spans="2:9" ht="17.25">
      <c r="B39"/>
      <c r="C39" s="344" t="s">
        <v>86</v>
      </c>
      <c r="D39" s="345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46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47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48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Fit'!$E17/100</f>
        <v>#VALUE!</v>
      </c>
      <c r="G45"/>
      <c r="H45"/>
      <c r="I45"/>
    </row>
    <row r="46" spans="2:9" ht="15.75" thickBot="1">
      <c r="B46"/>
      <c r="C46"/>
      <c r="D46"/>
      <c r="E46" s="350"/>
      <c r="F46" s="351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52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1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1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0.75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CedFh1elPoeuV67g3cW852zHJbdq+ChsYMH74MxQMX18iyK9JxBZNSotaVCOq5jTNumE1bADxpXVCGDvUcvhnQ==" saltValue="sgkbp8mE86tS0xFs9pVJ1Q==" spinCount="100000" sheet="1" objects="1" scenarios="1"/>
  <mergeCells count="5">
    <mergeCell ref="D45:E45"/>
    <mergeCell ref="C53:I53"/>
    <mergeCell ref="H14:H15"/>
    <mergeCell ref="C13:C17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B1:I54"/>
  <sheetViews>
    <sheetView showGridLines="0" zoomScaleNormal="100" workbookViewId="0">
      <selection activeCell="B54" sqref="B54:I5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Analysis'!N8</f>
        <v>11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Analysis'!N9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Analysis'!N10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Analysis'!N12+'AA Profile Analysis'!N13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Analysis'!N14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12">
        <f>'AA Profile Analysis'!N15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18">
        <f>'AA Profile Analysis'!N16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23">
        <f>'AA Profile Analysis'!N17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18">
        <f>'AA Profile Analysis'!N18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18">
        <f>'AA Profile Analysis'!N19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18">
        <f>'AA Profile Analysis'!N20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18">
        <f>'AA Profile Analysis'!N21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18">
        <f>'AA Profile Analysis'!N22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23">
        <f>'AA Profile Analysis'!N23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23">
        <f>'AA Profile Analysis'!N24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23">
        <f>'AA Profile Analysis'!N25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Analysis'!N26+'AA Profile Analysis'!N27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Analysis'!N28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Analysis'!N29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Analysis'!N30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Fit'!$E18/100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9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THyg4glkti4usDJeLByOmQTwR1NtGnjwGdt02Mj3ragbXegX/qoU9/695timhAHRdTHV7fosx/aQWP/Ac5d0bQ==" saltValue="9LlFG7J99bPSoYwHH4hYRQ==" spinCount="100000" sheet="1" objects="1" scenarios="1"/>
  <mergeCells count="5">
    <mergeCell ref="H14:H15"/>
    <mergeCell ref="C13:C17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B1:I54"/>
  <sheetViews>
    <sheetView showGridLines="0" zoomScaleNormal="100" workbookViewId="0">
      <selection activeCell="B54" sqref="B54:I54"/>
    </sheetView>
  </sheetViews>
  <sheetFormatPr defaultColWidth="9.140625" defaultRowHeight="15"/>
  <cols>
    <col min="1" max="1" width="9.140625" style="414"/>
    <col min="2" max="2" width="1.7109375" style="414" customWidth="1"/>
    <col min="3" max="3" width="38.42578125" style="414" customWidth="1"/>
    <col min="4" max="6" width="31.7109375" style="414" customWidth="1"/>
    <col min="7" max="7" width="21.5703125" style="414" customWidth="1"/>
    <col min="8" max="8" width="17.42578125" style="414" customWidth="1"/>
    <col min="9" max="9" width="1.7109375" style="414" customWidth="1"/>
    <col min="10" max="16384" width="9.140625" style="414"/>
  </cols>
  <sheetData>
    <row r="1" spans="2:9" ht="7.7" customHeight="1"/>
    <row r="2" spans="2:9">
      <c r="B2" s="78"/>
      <c r="C2" s="78"/>
      <c r="D2" s="78"/>
      <c r="E2" s="78"/>
      <c r="F2" s="78"/>
      <c r="G2" s="78"/>
      <c r="H2" s="78"/>
      <c r="I2" s="78"/>
    </row>
    <row r="3" spans="2:9">
      <c r="B3" s="78"/>
      <c r="C3" s="78"/>
      <c r="D3" s="78"/>
      <c r="E3" s="78"/>
      <c r="F3" s="78"/>
      <c r="G3" s="78"/>
      <c r="H3" s="78"/>
      <c r="I3" s="78"/>
    </row>
    <row r="4" spans="2:9">
      <c r="B4" s="78"/>
      <c r="C4" s="78"/>
      <c r="D4" s="78"/>
      <c r="E4" s="78"/>
      <c r="F4" s="78"/>
      <c r="G4" s="78"/>
      <c r="H4" s="78"/>
      <c r="I4" s="78"/>
    </row>
    <row r="5" spans="2:9" ht="60.75" customHeight="1">
      <c r="B5" s="78"/>
      <c r="C5" s="78"/>
      <c r="D5" s="78"/>
      <c r="E5" s="78"/>
      <c r="F5" s="78"/>
      <c r="G5" s="78"/>
      <c r="H5" s="78"/>
      <c r="I5" s="78"/>
    </row>
    <row r="6" spans="2:9" ht="26.25">
      <c r="B6" s="78"/>
      <c r="C6" s="354"/>
      <c r="D6" s="355"/>
      <c r="E6" s="78"/>
      <c r="F6" s="78"/>
      <c r="G6" s="78"/>
      <c r="H6" s="78"/>
      <c r="I6" s="78"/>
    </row>
    <row r="7" spans="2:9" ht="27" thickBot="1">
      <c r="B7" s="78"/>
      <c r="C7" s="278" t="s">
        <v>122</v>
      </c>
      <c r="D7" s="279"/>
      <c r="E7" s="78"/>
      <c r="F7" s="78"/>
      <c r="G7" s="78"/>
      <c r="H7" s="78"/>
      <c r="I7" s="78"/>
    </row>
    <row r="8" spans="2:9" ht="15.75">
      <c r="B8" s="78"/>
      <c r="C8" s="280" t="s">
        <v>125</v>
      </c>
      <c r="D8" s="389"/>
      <c r="E8" s="78"/>
      <c r="F8" s="78"/>
      <c r="G8" s="78"/>
      <c r="H8" s="78"/>
      <c r="I8" s="78"/>
    </row>
    <row r="9" spans="2:9" ht="15.75">
      <c r="B9" s="78"/>
      <c r="C9" s="281" t="s">
        <v>9</v>
      </c>
      <c r="D9" s="282">
        <f>'AA Profile Analysis'!O8</f>
        <v>12</v>
      </c>
      <c r="E9" s="78"/>
      <c r="F9" s="78"/>
      <c r="G9" s="78"/>
      <c r="H9" s="78"/>
      <c r="I9" s="78"/>
    </row>
    <row r="10" spans="2:9" ht="15.75">
      <c r="B10" s="78"/>
      <c r="C10" s="281" t="s">
        <v>124</v>
      </c>
      <c r="D10" s="282" t="str">
        <f>'AA Profile Analysis'!O9</f>
        <v/>
      </c>
      <c r="E10" s="78"/>
      <c r="F10" s="78"/>
      <c r="G10" s="78"/>
      <c r="H10" s="78"/>
      <c r="I10" s="78"/>
    </row>
    <row r="11" spans="2:9" ht="16.5" thickBot="1">
      <c r="B11" s="78"/>
      <c r="C11" s="283" t="s">
        <v>5</v>
      </c>
      <c r="D11" s="284" t="str">
        <f>'AA Profile Analysis'!O10</f>
        <v/>
      </c>
      <c r="E11" s="78"/>
      <c r="F11" s="78"/>
      <c r="G11" s="78"/>
      <c r="H11" s="78"/>
      <c r="I11" s="78"/>
    </row>
    <row r="12" spans="2:9" ht="15.75" thickBot="1">
      <c r="B12" s="78"/>
      <c r="C12" s="78"/>
      <c r="D12" s="78"/>
      <c r="E12" s="78"/>
      <c r="F12" s="78"/>
      <c r="G12" s="78"/>
      <c r="H12" s="78"/>
      <c r="I12" s="78"/>
    </row>
    <row r="13" spans="2:9" ht="15.75">
      <c r="B13" s="78"/>
      <c r="C13" s="472" t="s">
        <v>32</v>
      </c>
      <c r="D13" s="356"/>
      <c r="E13" s="356"/>
      <c r="F13" s="356"/>
      <c r="G13" s="356"/>
      <c r="H13" s="357"/>
      <c r="I13" s="78"/>
    </row>
    <row r="14" spans="2:9" ht="15.75">
      <c r="B14" s="78"/>
      <c r="C14" s="473"/>
      <c r="D14" s="358" t="str">
        <f>D10</f>
        <v/>
      </c>
      <c r="E14" s="358" t="str">
        <f>D14</f>
        <v/>
      </c>
      <c r="F14" s="358" t="str">
        <f>D14</f>
        <v/>
      </c>
      <c r="G14" s="359">
        <v>1991</v>
      </c>
      <c r="H14" s="471" t="s">
        <v>64</v>
      </c>
      <c r="I14" s="78"/>
    </row>
    <row r="15" spans="2:9" ht="15" customHeight="1">
      <c r="B15" s="78"/>
      <c r="C15" s="473"/>
      <c r="D15" s="360" t="str">
        <f>D11</f>
        <v/>
      </c>
      <c r="E15" s="360" t="str">
        <f>D15</f>
        <v/>
      </c>
      <c r="F15" s="360" t="str">
        <f>D15</f>
        <v/>
      </c>
      <c r="G15" s="361" t="s">
        <v>72</v>
      </c>
      <c r="H15" s="471"/>
      <c r="I15" s="78"/>
    </row>
    <row r="16" spans="2:9" ht="15.75">
      <c r="B16" s="78"/>
      <c r="C16" s="473"/>
      <c r="D16" s="362" t="s">
        <v>73</v>
      </c>
      <c r="E16" s="362" t="s">
        <v>74</v>
      </c>
      <c r="F16" s="362" t="s">
        <v>75</v>
      </c>
      <c r="G16" s="362" t="s">
        <v>75</v>
      </c>
      <c r="H16" s="363"/>
      <c r="I16" s="78"/>
    </row>
    <row r="17" spans="2:9" ht="16.5" thickBot="1">
      <c r="B17" s="78"/>
      <c r="C17" s="474"/>
      <c r="D17" s="364"/>
      <c r="E17" s="364"/>
      <c r="F17" s="364"/>
      <c r="G17" s="364"/>
      <c r="H17" s="365"/>
      <c r="I17" s="78"/>
    </row>
    <row r="18" spans="2:9" ht="15" customHeight="1">
      <c r="B18" s="78"/>
      <c r="C18" s="366" t="s">
        <v>76</v>
      </c>
      <c r="D18" s="367">
        <f>'AA Profile Analysis'!O12+'AA Profile Analysis'!O13</f>
        <v>0</v>
      </c>
      <c r="E18" s="368" t="e">
        <f>(D18/$F$43)*100</f>
        <v>#DIV/0!</v>
      </c>
      <c r="F18" s="369" t="e">
        <f>E18*10</f>
        <v>#DIV/0!</v>
      </c>
      <c r="G18" s="370">
        <v>25</v>
      </c>
      <c r="H18" s="371" t="e">
        <f>F18/G18</f>
        <v>#DIV/0!</v>
      </c>
      <c r="I18" s="78"/>
    </row>
    <row r="19" spans="2:9" ht="15.75">
      <c r="B19" s="78"/>
      <c r="C19" s="372" t="s">
        <v>77</v>
      </c>
      <c r="D19" s="373">
        <f>'AA Profile Analysis'!O14</f>
        <v>0</v>
      </c>
      <c r="E19" s="373" t="e">
        <f>(D19/$F$43)*100</f>
        <v>#DIV/0!</v>
      </c>
      <c r="F19" s="374" t="e">
        <f>E19*10</f>
        <v>#DIV/0!</v>
      </c>
      <c r="G19" s="375">
        <v>11</v>
      </c>
      <c r="H19" s="376" t="e">
        <f>F19/G19</f>
        <v>#DIV/0!</v>
      </c>
      <c r="I19" s="78"/>
    </row>
    <row r="20" spans="2:9" ht="15.75">
      <c r="B20"/>
      <c r="C20" s="311" t="s">
        <v>37</v>
      </c>
      <c r="D20" s="377">
        <f>'AA Profile Analysis'!O15</f>
        <v>0</v>
      </c>
      <c r="E20" s="313"/>
      <c r="F20" s="378"/>
      <c r="G20" s="315"/>
      <c r="H20" s="316"/>
      <c r="I20"/>
    </row>
    <row r="21" spans="2:9" ht="15.75">
      <c r="B21"/>
      <c r="C21" s="317" t="s">
        <v>38</v>
      </c>
      <c r="D21" s="377">
        <f>'AA Profile Analysis'!O16</f>
        <v>0</v>
      </c>
      <c r="E21" s="312"/>
      <c r="F21" s="379"/>
      <c r="G21" s="320"/>
      <c r="H21" s="321"/>
      <c r="I21"/>
    </row>
    <row r="22" spans="2:9" ht="15.75">
      <c r="B22"/>
      <c r="C22" s="322" t="s">
        <v>78</v>
      </c>
      <c r="D22" s="373">
        <f>'AA Profile Analysis'!O17</f>
        <v>0</v>
      </c>
      <c r="E22" s="307" t="e">
        <f>(D22/$F$43)*100</f>
        <v>#DIV/0!</v>
      </c>
      <c r="F22" s="380" t="e">
        <f>E22*10</f>
        <v>#DIV/0!</v>
      </c>
      <c r="G22" s="309">
        <v>34</v>
      </c>
      <c r="H22" s="310" t="e">
        <f>F22/G22</f>
        <v>#DIV/0!</v>
      </c>
      <c r="I22"/>
    </row>
    <row r="23" spans="2:9" ht="15.75">
      <c r="B23"/>
      <c r="C23" s="317" t="s">
        <v>40</v>
      </c>
      <c r="D23" s="377">
        <f>'AA Profile Analysis'!O18</f>
        <v>0</v>
      </c>
      <c r="E23" s="313"/>
      <c r="F23" s="378"/>
      <c r="G23" s="315"/>
      <c r="H23" s="316"/>
      <c r="I23"/>
    </row>
    <row r="24" spans="2:9" ht="15.75">
      <c r="B24"/>
      <c r="C24" s="317" t="s">
        <v>41</v>
      </c>
      <c r="D24" s="377">
        <f>'AA Profile Analysis'!O19</f>
        <v>0</v>
      </c>
      <c r="E24" s="324"/>
      <c r="F24" s="381"/>
      <c r="G24" s="326"/>
      <c r="H24" s="327"/>
      <c r="I24"/>
    </row>
    <row r="25" spans="2:9" ht="15.75">
      <c r="B25"/>
      <c r="C25" s="317" t="s">
        <v>42</v>
      </c>
      <c r="D25" s="377">
        <f>'AA Profile Analysis'!O20</f>
        <v>0</v>
      </c>
      <c r="E25" s="324"/>
      <c r="F25" s="381"/>
      <c r="G25" s="326"/>
      <c r="H25" s="327"/>
      <c r="I25"/>
    </row>
    <row r="26" spans="2:9" ht="15.75">
      <c r="B26"/>
      <c r="C26" s="317" t="s">
        <v>43</v>
      </c>
      <c r="D26" s="377">
        <f>'AA Profile Analysis'!O21</f>
        <v>0</v>
      </c>
      <c r="E26" s="324"/>
      <c r="F26" s="381"/>
      <c r="G26" s="326"/>
      <c r="H26" s="327"/>
      <c r="I26"/>
    </row>
    <row r="27" spans="2:9" ht="15.75">
      <c r="B27"/>
      <c r="C27" s="317" t="s">
        <v>44</v>
      </c>
      <c r="D27" s="377">
        <f>'AA Profile Analysis'!O22</f>
        <v>0</v>
      </c>
      <c r="E27" s="312"/>
      <c r="F27" s="379"/>
      <c r="G27" s="320"/>
      <c r="H27" s="321"/>
      <c r="I27"/>
    </row>
    <row r="28" spans="2:9" ht="15.75">
      <c r="B28"/>
      <c r="C28" s="322" t="s">
        <v>79</v>
      </c>
      <c r="D28" s="373">
        <f>'AA Profile Analysis'!O23</f>
        <v>0</v>
      </c>
      <c r="E28" s="307" t="e">
        <f t="shared" ref="E28:E33" si="0">(D28/$F$43)*100</f>
        <v>#DIV/0!</v>
      </c>
      <c r="F28" s="380" t="e">
        <f t="shared" ref="F28:F33" si="1">E28*10</f>
        <v>#DIV/0!</v>
      </c>
      <c r="G28" s="309">
        <v>35</v>
      </c>
      <c r="H28" s="310" t="e">
        <f t="shared" ref="H28:H33" si="2">F28/G28</f>
        <v>#DIV/0!</v>
      </c>
      <c r="I28"/>
    </row>
    <row r="29" spans="2:9" ht="15.75">
      <c r="B29"/>
      <c r="C29" s="322" t="s">
        <v>80</v>
      </c>
      <c r="D29" s="373">
        <f>'AA Profile Analysis'!O24</f>
        <v>0</v>
      </c>
      <c r="E29" s="307" t="e">
        <f t="shared" si="0"/>
        <v>#DIV/0!</v>
      </c>
      <c r="F29" s="380" t="e">
        <f t="shared" si="1"/>
        <v>#DIV/0!</v>
      </c>
      <c r="G29" s="309">
        <v>28</v>
      </c>
      <c r="H29" s="310" t="e">
        <f t="shared" si="2"/>
        <v>#DIV/0!</v>
      </c>
      <c r="I29"/>
    </row>
    <row r="30" spans="2:9" ht="15.75">
      <c r="B30"/>
      <c r="C30" s="322" t="s">
        <v>81</v>
      </c>
      <c r="D30" s="373">
        <f>'AA Profile Analysis'!O25</f>
        <v>0</v>
      </c>
      <c r="E30" s="307" t="e">
        <f t="shared" si="0"/>
        <v>#DIV/0!</v>
      </c>
      <c r="F30" s="380" t="e">
        <f t="shared" si="1"/>
        <v>#DIV/0!</v>
      </c>
      <c r="G30" s="309">
        <v>66</v>
      </c>
      <c r="H30" s="310" t="e">
        <f t="shared" si="2"/>
        <v>#DIV/0!</v>
      </c>
      <c r="I30"/>
    </row>
    <row r="31" spans="2:9" ht="15" customHeight="1">
      <c r="B31"/>
      <c r="C31" s="328" t="s">
        <v>82</v>
      </c>
      <c r="D31" s="329">
        <f>'AA Profile Analysis'!O26+'AA Profile Analysis'!O27</f>
        <v>0</v>
      </c>
      <c r="E31" s="330" t="e">
        <f t="shared" si="0"/>
        <v>#DIV/0!</v>
      </c>
      <c r="F31" s="309" t="e">
        <f t="shared" si="1"/>
        <v>#DIV/0!</v>
      </c>
      <c r="G31" s="332">
        <v>63</v>
      </c>
      <c r="H31" s="333" t="e">
        <f t="shared" si="2"/>
        <v>#DIV/0!</v>
      </c>
      <c r="I31"/>
    </row>
    <row r="32" spans="2:9" ht="15.75">
      <c r="B32"/>
      <c r="C32" s="322" t="s">
        <v>83</v>
      </c>
      <c r="D32" s="323">
        <f>'AA Profile Analysis'!O28</f>
        <v>0</v>
      </c>
      <c r="E32" s="307" t="e">
        <f t="shared" si="0"/>
        <v>#DIV/0!</v>
      </c>
      <c r="F32" s="380" t="e">
        <f t="shared" si="1"/>
        <v>#DIV/0!</v>
      </c>
      <c r="G32" s="309">
        <v>58</v>
      </c>
      <c r="H32" s="310" t="e">
        <f t="shared" si="2"/>
        <v>#DIV/0!</v>
      </c>
      <c r="I32"/>
    </row>
    <row r="33" spans="2:9" ht="15.75">
      <c r="B33"/>
      <c r="C33" s="322" t="s">
        <v>84</v>
      </c>
      <c r="D33" s="323">
        <f>'AA Profile Analysis'!O29</f>
        <v>0</v>
      </c>
      <c r="E33" s="307" t="e">
        <f t="shared" si="0"/>
        <v>#DIV/0!</v>
      </c>
      <c r="F33" s="380" t="e">
        <f t="shared" si="1"/>
        <v>#DIV/0!</v>
      </c>
      <c r="G33" s="309">
        <v>19</v>
      </c>
      <c r="H33" s="310" t="e">
        <f t="shared" si="2"/>
        <v>#DIV/0!</v>
      </c>
      <c r="I33"/>
    </row>
    <row r="34" spans="2:9" ht="16.5" thickBot="1">
      <c r="B34"/>
      <c r="C34" s="334" t="s">
        <v>52</v>
      </c>
      <c r="D34" s="335">
        <f>'AA Profile Analysis'!O30</f>
        <v>0</v>
      </c>
      <c r="E34" s="335"/>
      <c r="F34" s="382"/>
      <c r="G34" s="337"/>
      <c r="H34" s="338"/>
      <c r="I34"/>
    </row>
    <row r="35" spans="2:9" ht="15.75">
      <c r="B35"/>
      <c r="C35" s="339"/>
      <c r="D35" s="340"/>
      <c r="E35" s="341"/>
      <c r="F35"/>
      <c r="G35"/>
      <c r="H35"/>
      <c r="I35"/>
    </row>
    <row r="36" spans="2:9" ht="16.5" thickBot="1">
      <c r="B36"/>
      <c r="C36" s="342" t="s">
        <v>65</v>
      </c>
      <c r="D36" s="343">
        <f>SUM(D18:D34)</f>
        <v>0</v>
      </c>
      <c r="E36" s="341"/>
      <c r="F36"/>
      <c r="G36"/>
      <c r="H36"/>
      <c r="I36"/>
    </row>
    <row r="37" spans="2:9">
      <c r="B37"/>
      <c r="C37"/>
      <c r="D37"/>
      <c r="E37"/>
      <c r="F37"/>
      <c r="G37"/>
      <c r="H37"/>
      <c r="I37"/>
    </row>
    <row r="38" spans="2:9">
      <c r="B38"/>
      <c r="C38" s="78" t="s">
        <v>85</v>
      </c>
      <c r="D38" s="78"/>
      <c r="E38"/>
      <c r="F38"/>
      <c r="G38"/>
      <c r="H38"/>
      <c r="I38"/>
    </row>
    <row r="39" spans="2:9" ht="17.25">
      <c r="B39"/>
      <c r="C39" s="344" t="s">
        <v>86</v>
      </c>
      <c r="D39" s="210"/>
      <c r="E39"/>
      <c r="F39"/>
      <c r="G39"/>
      <c r="H39"/>
      <c r="I39"/>
    </row>
    <row r="40" spans="2:9" ht="15.75" thickBot="1">
      <c r="B40"/>
      <c r="C40" s="345"/>
      <c r="D40" s="345"/>
      <c r="E40"/>
      <c r="F40"/>
      <c r="G40"/>
      <c r="H40"/>
      <c r="I40"/>
    </row>
    <row r="41" spans="2:9" ht="29.25" customHeight="1" thickBot="1">
      <c r="B41"/>
      <c r="C41" s="345"/>
      <c r="D41" s="345"/>
      <c r="E41" s="383" t="s">
        <v>87</v>
      </c>
      <c r="F41" s="274"/>
      <c r="G41"/>
      <c r="H41"/>
      <c r="I41"/>
    </row>
    <row r="42" spans="2:9" ht="17.25" customHeight="1" thickBot="1">
      <c r="B42"/>
      <c r="C42" s="345"/>
      <c r="D42" s="345"/>
      <c r="E42" s="346"/>
      <c r="F42" s="384"/>
      <c r="G42"/>
      <c r="H42"/>
      <c r="I42"/>
    </row>
    <row r="43" spans="2:9" ht="29.25" customHeight="1" thickBot="1">
      <c r="B43"/>
      <c r="C43" s="345"/>
      <c r="D43" s="345"/>
      <c r="E43" s="346" t="s">
        <v>70</v>
      </c>
      <c r="F43" s="275"/>
      <c r="G43"/>
      <c r="H43"/>
      <c r="I43"/>
    </row>
    <row r="44" spans="2:9" ht="15.75" thickBot="1">
      <c r="B44"/>
      <c r="C44" s="345"/>
      <c r="D44" s="345"/>
      <c r="E44"/>
      <c r="F44" s="385"/>
      <c r="G44"/>
      <c r="H44"/>
      <c r="I44"/>
    </row>
    <row r="45" spans="2:9" ht="26.25" customHeight="1" thickBot="1">
      <c r="B45"/>
      <c r="C45"/>
      <c r="D45" s="466" t="s">
        <v>66</v>
      </c>
      <c r="E45" s="467"/>
      <c r="F45" s="349" t="e">
        <f>'Data Fit'!$E19/100</f>
        <v>#VALUE!</v>
      </c>
      <c r="G45"/>
      <c r="H45"/>
      <c r="I45"/>
    </row>
    <row r="46" spans="2:9" ht="15.75" thickBot="1">
      <c r="B46"/>
      <c r="C46"/>
      <c r="D46"/>
      <c r="E46" s="350"/>
      <c r="F46" s="350"/>
      <c r="G46"/>
      <c r="H46"/>
      <c r="I46"/>
    </row>
    <row r="47" spans="2:9" ht="27.75" customHeight="1" thickBot="1">
      <c r="B47"/>
      <c r="C47"/>
      <c r="D47"/>
      <c r="E47" s="346" t="s">
        <v>67</v>
      </c>
      <c r="F47" s="386" t="e">
        <f>IF(F49="","",INDEX(C18:C34,MATCH(F49,H18:H34,0),0))</f>
        <v>#DIV/0!</v>
      </c>
      <c r="G47"/>
      <c r="H47"/>
      <c r="I47"/>
    </row>
    <row r="48" spans="2:9" ht="15.75" thickBot="1">
      <c r="B48"/>
      <c r="C48"/>
      <c r="D48"/>
      <c r="E48" s="350"/>
      <c r="F48" s="350"/>
      <c r="G48"/>
      <c r="H48"/>
      <c r="I48"/>
    </row>
    <row r="49" spans="2:9" ht="27" customHeight="1" thickBot="1">
      <c r="B49"/>
      <c r="C49"/>
      <c r="D49"/>
      <c r="E49" s="346" t="s">
        <v>68</v>
      </c>
      <c r="F49" s="353" t="e">
        <f>SMALL(H18:H34,COUNTIF(H18:H34,0)+1)</f>
        <v>#DIV/0!</v>
      </c>
      <c r="G49"/>
      <c r="H49"/>
      <c r="I49"/>
    </row>
    <row r="50" spans="2:9" ht="15" customHeight="1" thickBot="1">
      <c r="B50"/>
      <c r="C50"/>
      <c r="D50"/>
      <c r="E50" s="350"/>
      <c r="F50" s="350"/>
      <c r="G50"/>
      <c r="H50"/>
      <c r="I50"/>
    </row>
    <row r="51" spans="2:9" ht="27.75" customHeight="1" thickBot="1">
      <c r="B51"/>
      <c r="C51"/>
      <c r="D51"/>
      <c r="E51" s="346" t="s">
        <v>69</v>
      </c>
      <c r="F51" s="349" t="e">
        <f>F45*F49</f>
        <v>#VALUE!</v>
      </c>
      <c r="G51"/>
      <c r="H51"/>
      <c r="I51"/>
    </row>
    <row r="52" spans="2:9">
      <c r="B52"/>
      <c r="C52"/>
      <c r="D52"/>
      <c r="E52"/>
      <c r="F52"/>
      <c r="G52"/>
      <c r="H52"/>
      <c r="I52"/>
    </row>
    <row r="53" spans="2:9" ht="64.5" customHeight="1">
      <c r="B53"/>
      <c r="C53" s="468" t="s">
        <v>88</v>
      </c>
      <c r="D53" s="468"/>
      <c r="E53" s="468"/>
      <c r="F53" s="468"/>
      <c r="G53" s="468"/>
      <c r="H53" s="468"/>
      <c r="I53" s="468"/>
    </row>
    <row r="54" spans="2:9" ht="66" customHeight="1">
      <c r="B54" s="469" t="s">
        <v>137</v>
      </c>
      <c r="C54" s="470"/>
      <c r="D54" s="470"/>
      <c r="E54" s="470"/>
      <c r="F54" s="470"/>
      <c r="G54" s="470"/>
      <c r="H54" s="470"/>
      <c r="I54" s="470"/>
    </row>
  </sheetData>
  <sheetProtection algorithmName="SHA-512" hashValue="pOmtqqOomElhuSLNG+/XkDPhRjTR/NUiIzpXyUV58oCGBJQJdbkvfxE87ZICjai6Qw9zZKcyY/KmUz3Ho8tzFQ==" saltValue="j5jh8q565G5KPTygbtUl9Q==" spinCount="100000" sheet="1" objects="1" scenarios="1"/>
  <mergeCells count="5">
    <mergeCell ref="C13:C17"/>
    <mergeCell ref="H14:H15"/>
    <mergeCell ref="D45:E45"/>
    <mergeCell ref="C53:I53"/>
    <mergeCell ref="B54:I54"/>
  </mergeCells>
  <printOptions horizontalCentered="1" verticalCentered="1"/>
  <pageMargins left="0.7" right="0.7" top="0.75" bottom="0.75" header="0.3" footer="0.3"/>
  <pageSetup paperSize="9"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256084-49c1-4acf-853f-297c44d205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2BA37593A49429B5C49C1BBCB8A26" ma:contentTypeVersion="11" ma:contentTypeDescription="Create a new document." ma:contentTypeScope="" ma:versionID="a810fc5e181a7379c0d76e1fb9e269af">
  <xsd:schema xmlns:xsd="http://www.w3.org/2001/XMLSchema" xmlns:xs="http://www.w3.org/2001/XMLSchema" xmlns:p="http://schemas.microsoft.com/office/2006/metadata/properties" xmlns:ns2="0f256084-49c1-4acf-853f-297c44d205af" targetNamespace="http://schemas.microsoft.com/office/2006/metadata/properties" ma:root="true" ma:fieldsID="bd144c628a8a09265856badae35786d9" ns2:_="">
    <xsd:import namespace="0f256084-49c1-4acf-853f-297c44d20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56084-49c1-4acf-853f-297c44d20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EFFBF-3B92-4A2B-A1E6-D382CB615E11}">
  <ds:schemaRefs>
    <ds:schemaRef ds:uri="http://schemas.microsoft.com/office/2006/metadata/properties"/>
    <ds:schemaRef ds:uri="http://schemas.microsoft.com/office/infopath/2007/PartnerControls"/>
    <ds:schemaRef ds:uri="1faac6c9-a714-41ef-869c-bc81c48ad61a"/>
    <ds:schemaRef ds:uri="fd7a1759-975f-4881-bef8-ac86e8a046af"/>
    <ds:schemaRef ds:uri="http://schemas.microsoft.com/sharepoint/v3"/>
    <ds:schemaRef ds:uri="0f256084-49c1-4acf-853f-297c44d205af"/>
  </ds:schemaRefs>
</ds:datastoreItem>
</file>

<file path=customXml/itemProps2.xml><?xml version="1.0" encoding="utf-8"?>
<ds:datastoreItem xmlns:ds="http://schemas.openxmlformats.org/officeDocument/2006/customXml" ds:itemID="{A212E5E4-A75D-4A51-ABEE-3C07B84A83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B59371-23ED-4749-BBE0-8F4374CD5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56084-49c1-4acf-853f-297c44d205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Instructions</vt:lpstr>
      <vt:lpstr>Spreadsheet</vt:lpstr>
      <vt:lpstr>α-Amino Acids Assay</vt:lpstr>
      <vt:lpstr>AA Profile Analysis</vt:lpstr>
      <vt:lpstr>Data Fit</vt:lpstr>
      <vt:lpstr>Report Sample 9</vt:lpstr>
      <vt:lpstr>Report Sample 10</vt:lpstr>
      <vt:lpstr>Report Sample 11</vt:lpstr>
      <vt:lpstr>Report Sample 12</vt:lpstr>
      <vt:lpstr>Report Sample 13</vt:lpstr>
      <vt:lpstr>Report Sample 14</vt:lpstr>
      <vt:lpstr>Report Sample 15</vt:lpstr>
      <vt:lpstr>Report Sample 16</vt:lpstr>
      <vt:lpstr>Report Sample 17</vt:lpstr>
      <vt:lpstr>Report Sample 18</vt:lpstr>
      <vt:lpstr>Report Sample 19</vt:lpstr>
      <vt:lpstr>Report Sample 20</vt:lpstr>
      <vt:lpstr>Report Sample 21</vt:lpstr>
      <vt:lpstr>Report Sample 22</vt:lpstr>
      <vt:lpstr>Report Sample 23</vt:lpstr>
      <vt:lpstr>Report Sample 24</vt:lpstr>
      <vt:lpstr>'AA Profile Analysis'!Print_Area</vt:lpstr>
      <vt:lpstr>'Data Fit'!Print_Area</vt:lpstr>
      <vt:lpstr>Instructions!Print_Area</vt:lpstr>
      <vt:lpstr>'Report Sample 10'!Print_Area</vt:lpstr>
      <vt:lpstr>'Report Sample 11'!Print_Area</vt:lpstr>
      <vt:lpstr>'Report Sample 12'!Print_Area</vt:lpstr>
      <vt:lpstr>'Report Sample 13'!Print_Area</vt:lpstr>
      <vt:lpstr>'Report Sample 14'!Print_Area</vt:lpstr>
      <vt:lpstr>'Report Sample 15'!Print_Area</vt:lpstr>
      <vt:lpstr>'Report Sample 16'!Print_Area</vt:lpstr>
      <vt:lpstr>'Report Sample 17'!Print_Area</vt:lpstr>
      <vt:lpstr>'Report Sample 18'!Print_Area</vt:lpstr>
      <vt:lpstr>'Report Sample 19'!Print_Area</vt:lpstr>
      <vt:lpstr>'Report Sample 20'!Print_Area</vt:lpstr>
      <vt:lpstr>'Report Sample 21'!Print_Area</vt:lpstr>
      <vt:lpstr>'Report Sample 22'!Print_Area</vt:lpstr>
      <vt:lpstr>'Report Sample 23'!Print_Area</vt:lpstr>
      <vt:lpstr>'Report Sample 24'!Print_Area</vt:lpstr>
      <vt:lpstr>'Report Sample 9'!Print_Area</vt:lpstr>
      <vt:lpstr>Spreadsheet!Print_Area</vt:lpstr>
      <vt:lpstr>'α-Amino Acids Assay'!Print_Area</vt:lpstr>
    </vt:vector>
  </TitlesOfParts>
  <Company>General Mills,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Dana Schmieg</dc:creator>
  <cp:lastModifiedBy>Vincent McKie</cp:lastModifiedBy>
  <cp:lastPrinted>2018-02-06T10:24:08Z</cp:lastPrinted>
  <dcterms:created xsi:type="dcterms:W3CDTF">2015-02-05T19:07:43Z</dcterms:created>
  <dcterms:modified xsi:type="dcterms:W3CDTF">2025-08-15T08:41:38Z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0x010100D6E2BA37593A49429B5C49C1BBCB8A26</vt:lpwstr>
  </property>
  <property fmtid="{D5CDD505-2E9C-101B-9397-08002B2CF9AE}" pid="3" name="_dlc_DocIdItemGuid">
    <vt:lpwstr>50705b94-50af-4d1d-92d3-05e01579eb62</vt:lpwstr>
  </property>
  <property fmtid="{D5CDD505-2E9C-101B-9397-08002B2CF9AE}" pid="4" name="_dlc_DocId">
    <vt:lpwstr>HPTTFVDPPCJ7-9-1505</vt:lpwstr>
  </property>
  <property fmtid="{D5CDD505-2E9C-101B-9397-08002B2CF9AE}" pid="5" name="_dlc_DocIdUrl">
    <vt:lpwstr>http://spitq.generalmills.com/sites/OGA/_layouts/DocIdRedir.aspx?ID=HPTTFVDPPCJ7-9-1505, HPTTFVDPPCJ7-9-1505</vt:lpwstr>
  </property>
  <property fmtid="{D5CDD505-2E9C-101B-9397-08002B2CF9AE}" pid="6" name="Order">
    <vt:r8>29846400</vt:r8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