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U:\MegaCalc - New header\K-RAFGA\"/>
    </mc:Choice>
  </mc:AlternateContent>
  <xr:revisionPtr revIDLastSave="0" documentId="8_{F59EB87F-AAA0-4AED-853C-24301499CC07}" xr6:coauthVersionLast="44" xr6:coauthVersionMax="44" xr10:uidLastSave="{00000000-0000-0000-0000-000000000000}"/>
  <workbookProtection workbookPassword="8E71" lockStructure="1"/>
  <bookViews>
    <workbookView xWindow="-120" yWindow="-120" windowWidth="29040" windowHeight="15840"/>
  </bookViews>
  <sheets>
    <sheet name="Instructions" sheetId="1" r:id="rId1"/>
    <sheet name="MegaCalc" sheetId="3" r:id="rId2"/>
  </sheets>
  <definedNames>
    <definedName name="A1_ablank_1">MegaCalc!$F$8</definedName>
    <definedName name="A1_ablank_2">MegaCalc!$F$10</definedName>
    <definedName name="A1_ablank_ave">MegaCalc!$F$12</definedName>
    <definedName name="A1_ublank_1">MegaCalc!$F$9</definedName>
    <definedName name="A1_ublank_2">MegaCalc!$F$11</definedName>
    <definedName name="A1_ublank_ave">MegaCalc!$F$13</definedName>
    <definedName name="A2_ablank_1">MegaCalc!$G$8</definedName>
    <definedName name="A2_ablank_2">MegaCalc!$G$10</definedName>
    <definedName name="A2_ablank_ave">MegaCalc!$G$12</definedName>
    <definedName name="A2_ublank_1">MegaCalc!$G$9</definedName>
    <definedName name="A2_ublank_2">MegaCalc!$G$11</definedName>
    <definedName name="A2_ublank_ave">MegaCalc!$G$13</definedName>
    <definedName name="Change_absorbance">MegaCalc!$K$17:$K$76</definedName>
    <definedName name="Concentration_gg">MegaCalc!$Q$17:$Q$76</definedName>
    <definedName name="Concentration_gL">MegaCalc!$M$17:$M$76</definedName>
    <definedName name="Contact_us">Instructions!$D$50</definedName>
    <definedName name="Dilution">MegaCalc!$I$17:$I$76</definedName>
    <definedName name="Instructions">Instructions!$A$2</definedName>
    <definedName name="_xlnm.Print_Area" localSheetId="0">Instructions!$B$2:$P$52</definedName>
    <definedName name="_xlnm.Print_Area" localSheetId="1">MegaCalc!$B$2:$S$79</definedName>
    <definedName name="_xlnm.Print_Titles" localSheetId="1">MegaCalc!$15:$16</definedName>
    <definedName name="Sample_con_gL">MegaCalc!$P$17:$P$76</definedName>
    <definedName name="Sample_volume">MegaCalc!$H$17:$H$76</definedName>
    <definedName name="use_mega_calculator">MegaCalc!$A$1</definedName>
  </definedNames>
  <calcPr calcId="18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1" l="1"/>
  <c r="F12" i="3"/>
  <c r="G12" i="3"/>
  <c r="F13" i="3"/>
  <c r="N70" i="3" s="1"/>
  <c r="G13" i="3"/>
  <c r="K20" i="3"/>
  <c r="L20" i="3" s="1"/>
  <c r="N76" i="3"/>
  <c r="K40" i="3"/>
  <c r="M40" i="3" s="1"/>
  <c r="Q40" i="3" s="1"/>
  <c r="R40" i="3" s="1"/>
  <c r="N37" i="3"/>
  <c r="K26" i="3"/>
  <c r="K59" i="3"/>
  <c r="M59" i="3" s="1"/>
  <c r="K53" i="3"/>
  <c r="L53" i="3" s="1"/>
  <c r="K49" i="3"/>
  <c r="L49" i="3" s="1"/>
  <c r="K44" i="3"/>
  <c r="K32" i="3"/>
  <c r="K23" i="3"/>
  <c r="M23" i="3" s="1"/>
  <c r="K71" i="3"/>
  <c r="K65" i="3"/>
  <c r="L65" i="3"/>
  <c r="K56" i="3"/>
  <c r="M56" i="3" s="1"/>
  <c r="N52" i="3"/>
  <c r="K50" i="3"/>
  <c r="K41" i="3"/>
  <c r="K34" i="3"/>
  <c r="M34" i="3" s="1"/>
  <c r="Q34" i="3" s="1"/>
  <c r="R34" i="3" s="1"/>
  <c r="N31" i="3"/>
  <c r="K29" i="3"/>
  <c r="N22" i="3"/>
  <c r="K62" i="3"/>
  <c r="K52" i="3"/>
  <c r="L52" i="3" s="1"/>
  <c r="K38" i="3"/>
  <c r="L38" i="3" s="1"/>
  <c r="K68" i="3"/>
  <c r="L68" i="3"/>
  <c r="K74" i="3"/>
  <c r="K64" i="3"/>
  <c r="L64" i="3" s="1"/>
  <c r="K47" i="3"/>
  <c r="L47" i="3" s="1"/>
  <c r="K35" i="3"/>
  <c r="M68" i="3"/>
  <c r="M65" i="3"/>
  <c r="M52" i="3"/>
  <c r="Q52" i="3" s="1"/>
  <c r="R52" i="3" s="1"/>
  <c r="L34" i="3"/>
  <c r="M20" i="3"/>
  <c r="N20" i="3" s="1"/>
  <c r="K17" i="3"/>
  <c r="M17" i="3"/>
  <c r="N17" i="3" s="1"/>
  <c r="K27" i="1"/>
  <c r="L27" i="1"/>
  <c r="K29" i="1"/>
  <c r="M53" i="3"/>
  <c r="Q53" i="3" s="1"/>
  <c r="R53" i="3" s="1"/>
  <c r="L74" i="3"/>
  <c r="M74" i="3"/>
  <c r="M47" i="3"/>
  <c r="N47" i="3" s="1"/>
  <c r="L50" i="3"/>
  <c r="M50" i="3"/>
  <c r="M41" i="3"/>
  <c r="L41" i="3"/>
  <c r="M44" i="3"/>
  <c r="L44" i="3"/>
  <c r="L62" i="3"/>
  <c r="M62" i="3"/>
  <c r="Q62" i="3" s="1"/>
  <c r="R62" i="3" s="1"/>
  <c r="M71" i="3"/>
  <c r="Q71" i="3" s="1"/>
  <c r="R71" i="3" s="1"/>
  <c r="L71" i="3"/>
  <c r="M32" i="3"/>
  <c r="L32" i="3"/>
  <c r="L26" i="3"/>
  <c r="M26" i="3"/>
  <c r="Q26" i="3" s="1"/>
  <c r="R26" i="3" s="1"/>
  <c r="L29" i="3"/>
  <c r="M29" i="3"/>
  <c r="L56" i="3"/>
  <c r="L35" i="3"/>
  <c r="M35" i="3"/>
  <c r="M38" i="3"/>
  <c r="N38" i="3" s="1"/>
  <c r="M49" i="3"/>
  <c r="Q49" i="3" s="1"/>
  <c r="R49" i="3" s="1"/>
  <c r="Q20" i="3"/>
  <c r="R20" i="3" s="1"/>
  <c r="N53" i="3"/>
  <c r="N65" i="3"/>
  <c r="Q65" i="3"/>
  <c r="R65" i="3" s="1"/>
  <c r="N68" i="3"/>
  <c r="Q68" i="3"/>
  <c r="R68" i="3"/>
  <c r="L17" i="3"/>
  <c r="N19" i="3"/>
  <c r="N71" i="3"/>
  <c r="N62" i="3"/>
  <c r="Q47" i="3"/>
  <c r="R47" i="3" s="1"/>
  <c r="N29" i="3"/>
  <c r="Q29" i="3"/>
  <c r="R29" i="3"/>
  <c r="Q32" i="3"/>
  <c r="R32" i="3" s="1"/>
  <c r="N32" i="3"/>
  <c r="Q44" i="3"/>
  <c r="R44" i="3" s="1"/>
  <c r="N44" i="3"/>
  <c r="Q41" i="3"/>
  <c r="R41" i="3"/>
  <c r="N41" i="3"/>
  <c r="N74" i="3"/>
  <c r="Q74" i="3"/>
  <c r="R74" i="3"/>
  <c r="N35" i="3"/>
  <c r="Q35" i="3"/>
  <c r="R35" i="3" s="1"/>
  <c r="N50" i="3"/>
  <c r="Q50" i="3"/>
  <c r="R50" i="3" s="1"/>
  <c r="Q38" i="3"/>
  <c r="R38" i="3" s="1"/>
  <c r="N29" i="1"/>
  <c r="N56" i="3" l="1"/>
  <c r="Q56" i="3"/>
  <c r="R56" i="3" s="1"/>
  <c r="N23" i="3"/>
  <c r="Q23" i="3"/>
  <c r="R23" i="3" s="1"/>
  <c r="Q59" i="3"/>
  <c r="R59" i="3" s="1"/>
  <c r="N59" i="3"/>
  <c r="N26" i="3"/>
  <c r="N55" i="3"/>
  <c r="L29" i="1"/>
  <c r="L40" i="3"/>
  <c r="K22" i="3"/>
  <c r="N40" i="3"/>
  <c r="K43" i="3"/>
  <c r="N58" i="3"/>
  <c r="N25" i="3"/>
  <c r="K28" i="3"/>
  <c r="K37" i="3"/>
  <c r="K76" i="3"/>
  <c r="N61" i="3"/>
  <c r="Q17" i="3"/>
  <c r="R17" i="3" s="1"/>
  <c r="L23" i="3"/>
  <c r="L59" i="3"/>
  <c r="K55" i="3"/>
  <c r="N49" i="3"/>
  <c r="K25" i="3"/>
  <c r="N43" i="3"/>
  <c r="K46" i="3"/>
  <c r="K70" i="3"/>
  <c r="K67" i="3"/>
  <c r="N67" i="3"/>
  <c r="K73" i="3"/>
  <c r="K19" i="3"/>
  <c r="M64" i="3"/>
  <c r="Q64" i="3" s="1"/>
  <c r="R64" i="3" s="1"/>
  <c r="K31" i="3"/>
  <c r="N64" i="3"/>
  <c r="K61" i="3"/>
  <c r="N34" i="3"/>
  <c r="N46" i="3"/>
  <c r="K58" i="3"/>
  <c r="N73" i="3"/>
  <c r="N28" i="3"/>
  <c r="M61" i="3" l="1"/>
  <c r="Q61" i="3" s="1"/>
  <c r="R61" i="3" s="1"/>
  <c r="L61" i="3"/>
  <c r="L70" i="3"/>
  <c r="M70" i="3"/>
  <c r="Q70" i="3" s="1"/>
  <c r="R70" i="3" s="1"/>
  <c r="M46" i="3"/>
  <c r="Q46" i="3" s="1"/>
  <c r="R46" i="3" s="1"/>
  <c r="L46" i="3"/>
  <c r="M22" i="3"/>
  <c r="Q22" i="3" s="1"/>
  <c r="R22" i="3" s="1"/>
  <c r="L22" i="3"/>
  <c r="L31" i="3"/>
  <c r="M31" i="3"/>
  <c r="Q31" i="3" s="1"/>
  <c r="R31" i="3" s="1"/>
  <c r="L76" i="3"/>
  <c r="M76" i="3"/>
  <c r="Q76" i="3" s="1"/>
  <c r="R76" i="3" s="1"/>
  <c r="M19" i="3"/>
  <c r="Q19" i="3" s="1"/>
  <c r="R19" i="3" s="1"/>
  <c r="L19" i="3"/>
  <c r="L28" i="3"/>
  <c r="M28" i="3"/>
  <c r="Q28" i="3" s="1"/>
  <c r="R28" i="3" s="1"/>
  <c r="M58" i="3"/>
  <c r="Q58" i="3" s="1"/>
  <c r="R58" i="3" s="1"/>
  <c r="L58" i="3"/>
  <c r="L73" i="3"/>
  <c r="M73" i="3"/>
  <c r="Q73" i="3" s="1"/>
  <c r="R73" i="3" s="1"/>
  <c r="M55" i="3"/>
  <c r="Q55" i="3" s="1"/>
  <c r="R55" i="3" s="1"/>
  <c r="L55" i="3"/>
  <c r="M67" i="3"/>
  <c r="Q67" i="3" s="1"/>
  <c r="R67" i="3" s="1"/>
  <c r="L67" i="3"/>
  <c r="M25" i="3"/>
  <c r="Q25" i="3" s="1"/>
  <c r="R25" i="3" s="1"/>
  <c r="L25" i="3"/>
  <c r="L37" i="3"/>
  <c r="M37" i="3"/>
  <c r="Q37" i="3" s="1"/>
  <c r="R37" i="3" s="1"/>
  <c r="L43" i="3"/>
  <c r="M43" i="3"/>
  <c r="Q43" i="3" s="1"/>
  <c r="R43" i="3" s="1"/>
</calcChain>
</file>

<file path=xl/comments1.xml><?xml version="1.0" encoding="utf-8"?>
<comments xmlns="http://schemas.openxmlformats.org/spreadsheetml/2006/main">
  <authors>
    <author>User</author>
  </authors>
  <commentList>
    <comment ref="L26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D-Galactose and D-Galactose + Raffinose per litre of sample </t>
        </r>
      </text>
    </comment>
    <comment ref="M26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N26" authorId="0" shapeId="0">
      <text>
        <r>
          <rPr>
            <b/>
            <sz val="8"/>
            <color indexed="81"/>
            <rFont val="Tahoma"/>
            <family val="2"/>
          </rPr>
          <t>Concentration: grams of D-Galactose and D-Galactose + Raffinose per 100 grams of sample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N16" authorId="0" shapeId="0">
      <text>
        <r>
          <rPr>
            <b/>
            <sz val="8"/>
            <color indexed="81"/>
            <rFont val="Tahoma"/>
            <family val="2"/>
          </rPr>
          <t xml:space="preserve">Concentration: grams of D-Galactose and D-Galactose + Raffinose per litre of sample </t>
        </r>
      </text>
    </comment>
    <comment ref="P16" authorId="0" shapeId="0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R16" authorId="0" shapeId="0">
      <text>
        <r>
          <rPr>
            <b/>
            <sz val="8"/>
            <color indexed="81"/>
            <rFont val="Tahoma"/>
            <family val="2"/>
          </rPr>
          <t>Concentration: grams of D-Galactose and D-Galactose + Raffinose per 100 grams of sample</t>
        </r>
      </text>
    </comment>
  </commentList>
</comments>
</file>

<file path=xl/sharedStrings.xml><?xml version="1.0" encoding="utf-8"?>
<sst xmlns="http://schemas.openxmlformats.org/spreadsheetml/2006/main" count="132" uniqueCount="40">
  <si>
    <t>Sample identifier</t>
  </si>
  <si>
    <t>Results</t>
  </si>
  <si>
    <t>Sample
(g/L)</t>
  </si>
  <si>
    <t>If you have specific questions, please contact us directly:</t>
  </si>
  <si>
    <t>General Information:</t>
  </si>
  <si>
    <t>info@megazyme.com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</si>
  <si>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</si>
  <si>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</si>
  <si>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</si>
  <si>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</si>
  <si>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Technical Support:</t>
  </si>
  <si>
    <t>Customer Support and Sales Information:</t>
  </si>
  <si>
    <r>
      <t>A</t>
    </r>
    <r>
      <rPr>
        <vertAlign val="subscript"/>
        <sz val="12"/>
        <rFont val="Gill Sans MT"/>
        <family val="2"/>
      </rPr>
      <t>1</t>
    </r>
  </si>
  <si>
    <r>
      <t>A</t>
    </r>
    <r>
      <rPr>
        <vertAlign val="subscript"/>
        <sz val="12"/>
        <rFont val="Gill Sans MT"/>
        <family val="2"/>
      </rPr>
      <t>2</t>
    </r>
  </si>
  <si>
    <t>Sample details</t>
  </si>
  <si>
    <t>Blank absorbance values</t>
  </si>
  <si>
    <t>Sample absorbance values</t>
  </si>
  <si>
    <t>Sample volume 
(mL)</t>
  </si>
  <si>
    <t>Dilution 
(-fold)</t>
  </si>
  <si>
    <r>
      <t>Welcome to Megazyme</t>
    </r>
    <r>
      <rPr>
        <sz val="12"/>
        <rFont val="Gill Sans MT"/>
        <family val="2"/>
      </rPr>
      <t xml:space="preserve"> </t>
    </r>
  </si>
  <si>
    <r>
      <t>Instructions for Use of Mega-Calc</t>
    </r>
    <r>
      <rPr>
        <vertAlign val="superscript"/>
        <sz val="12"/>
        <rFont val="Gill Sans MT"/>
        <family val="2"/>
      </rPr>
      <t>TM</t>
    </r>
  </si>
  <si>
    <t xml:space="preserve"> </t>
  </si>
  <si>
    <t>Change in absorbance</t>
  </si>
  <si>
    <r>
      <t>Concentration (g</t>
    </r>
    <r>
      <rPr>
        <vertAlign val="subscript"/>
        <sz val="9"/>
        <rFont val="Gill Sans MT"/>
        <family val="2"/>
      </rPr>
      <t>analyte</t>
    </r>
    <r>
      <rPr>
        <sz val="9"/>
        <rFont val="Gill Sans MT"/>
        <family val="2"/>
      </rPr>
      <t>/L</t>
    </r>
    <r>
      <rPr>
        <vertAlign val="subscript"/>
        <sz val="9"/>
        <rFont val="Gill Sans MT"/>
        <family val="2"/>
      </rPr>
      <t>sample</t>
    </r>
    <r>
      <rPr>
        <sz val="9"/>
        <rFont val="Gill Sans MT"/>
        <family val="2"/>
      </rPr>
      <t>)</t>
    </r>
  </si>
  <si>
    <r>
      <t>Concentration (g</t>
    </r>
    <r>
      <rPr>
        <b/>
        <vertAlign val="subscript"/>
        <sz val="10"/>
        <rFont val="Gill Sans MT"/>
        <family val="2"/>
      </rPr>
      <t>analyte</t>
    </r>
    <r>
      <rPr>
        <b/>
        <sz val="10"/>
        <rFont val="Gill Sans MT"/>
        <family val="2"/>
      </rPr>
      <t xml:space="preserve">/ </t>
    </r>
    <r>
      <rPr>
        <sz val="9"/>
        <rFont val="Gill Sans MT"/>
        <family val="2"/>
      </rPr>
      <t>100g</t>
    </r>
    <r>
      <rPr>
        <b/>
        <vertAlign val="subscript"/>
        <sz val="10"/>
        <rFont val="Gill Sans MT"/>
        <family val="2"/>
      </rPr>
      <t>sample</t>
    </r>
    <r>
      <rPr>
        <b/>
        <sz val="10"/>
        <rFont val="Gill Sans MT"/>
        <family val="2"/>
      </rPr>
      <t>)</t>
    </r>
  </si>
  <si>
    <t>Analyte</t>
  </si>
  <si>
    <t>Analyte
(g/L)</t>
  </si>
  <si>
    <t>Analyte (g/100g)</t>
  </si>
  <si>
    <r>
      <t xml:space="preserve">On the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page, fill in the orange boxes and it will provide automatic results in the white boxes.</t>
    </r>
  </si>
  <si>
    <t>To zoom up or down, ensure the Standard tool bar is showing (View &gt; Toolbars) &amp; select a value from the Zoom drop-down list.</t>
  </si>
  <si>
    <t>Ave</t>
  </si>
  <si>
    <t>D-Gal</t>
  </si>
  <si>
    <t>D-Galactose</t>
  </si>
  <si>
    <r>
      <t xml:space="preserve">To further support you, our valued customer, we have developed the Megazyme </t>
    </r>
    <r>
      <rPr>
        <b/>
        <sz val="11"/>
        <color indexed="17"/>
        <rFont val="Times New Roman"/>
        <family val="1"/>
      </rPr>
      <t>Mega-Calc</t>
    </r>
    <r>
      <rPr>
        <vertAlign val="superscript"/>
        <sz val="11"/>
        <rFont val="Gill Sans MT"/>
        <family val="2"/>
      </rPr>
      <t>TM</t>
    </r>
    <r>
      <rPr>
        <sz val="11"/>
        <rFont val="Gill Sans MT"/>
        <family val="2"/>
      </rPr>
      <t xml:space="preserve"> to assist you in calculating the 
concentration of analyte (as g/L or g/100 g) from raw absorbance data. </t>
    </r>
  </si>
  <si>
    <t>Megazyme Knowledge Base</t>
  </si>
  <si>
    <t>Customer Support</t>
  </si>
  <si>
    <t>D-Gal + Raff</t>
  </si>
  <si>
    <t>Raffinose</t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</si>
  <si>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Gill Sans MT"/>
        <family val="2"/>
      </rPr>
      <t>Abs Analyte</t>
    </r>
  </si>
  <si>
    <t>K-RAFGA 09/19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</si>
</sst>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.0000"/>
    <numFmt numFmtId="186" formatCode="0.000"/>
  </numFmts>
  <fonts count="21" x14ac:knownFonts="1">
    <font>
      <sz val="10"/>
      <name val="Arial"/>
    </font>
    <font>
      <sz val="10"/>
      <name val="Gill Sans MT"/>
      <family val="2"/>
    </font>
    <font>
      <b/>
      <sz val="10"/>
      <name val="Gill Sans MT"/>
      <family val="2"/>
    </font>
    <font>
      <b/>
      <vertAlign val="subscript"/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20"/>
      <color indexed="17"/>
      <name val="Times New Roman"/>
      <family val="1"/>
    </font>
    <font>
      <b/>
      <sz val="11"/>
      <color indexed="17"/>
      <name val="Times New Roman"/>
      <family val="1"/>
    </font>
    <font>
      <b/>
      <sz val="14"/>
      <name val="Gill Sans MT"/>
      <family val="2"/>
    </font>
    <font>
      <sz val="9"/>
      <name val="Gill Sans MT"/>
      <family val="2"/>
    </font>
    <font>
      <sz val="11"/>
      <name val="Gill Sans MT"/>
      <family val="2"/>
    </font>
    <font>
      <vertAlign val="superscript"/>
      <sz val="11"/>
      <name val="Gill Sans MT"/>
      <family val="2"/>
    </font>
    <font>
      <sz val="11"/>
      <name val="Arial"/>
      <family val="2"/>
    </font>
    <font>
      <b/>
      <sz val="12"/>
      <name val="Gill Sans MT"/>
      <family val="2"/>
    </font>
    <font>
      <vertAlign val="subscript"/>
      <sz val="12"/>
      <name val="Gill Sans MT"/>
      <family val="2"/>
    </font>
    <font>
      <sz val="12"/>
      <name val="Gill Sans MT"/>
      <family val="2"/>
    </font>
    <font>
      <b/>
      <sz val="11"/>
      <name val="Gill Sans MT"/>
      <family val="2"/>
    </font>
    <font>
      <u/>
      <sz val="11"/>
      <color indexed="12"/>
      <name val="Arial"/>
      <family val="2"/>
    </font>
    <font>
      <vertAlign val="superscript"/>
      <sz val="12"/>
      <name val="Gill Sans MT"/>
      <family val="2"/>
    </font>
    <font>
      <vertAlign val="subscript"/>
      <sz val="9"/>
      <name val="Gill Sans MT"/>
      <family val="2"/>
    </font>
    <font>
      <b/>
      <sz val="10"/>
      <name val="Symbol"/>
      <family val="1"/>
      <charset val="2"/>
    </font>
  </fonts>
  <fills count="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99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1" fillId="2" borderId="0" xfId="0" applyFont="1" applyFill="1" applyBorder="1" applyProtection="1"/>
    <xf numFmtId="0" fontId="1" fillId="0" borderId="0" xfId="0" applyFont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left" vertical="top"/>
    </xf>
    <xf numFmtId="0" fontId="1" fillId="3" borderId="0" xfId="0" applyFont="1" applyFill="1" applyProtection="1"/>
    <xf numFmtId="0" fontId="2" fillId="3" borderId="1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</xf>
    <xf numFmtId="0" fontId="1" fillId="3" borderId="0" xfId="0" applyFont="1" applyFill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1" fillId="0" borderId="0" xfId="0" applyFont="1" applyFill="1" applyBorder="1" applyProtection="1"/>
    <xf numFmtId="0" fontId="2" fillId="3" borderId="0" xfId="0" quotePrefix="1" applyFont="1" applyFill="1" applyBorder="1" applyAlignment="1" applyProtection="1">
      <alignment horizontal="center" vertical="top" wrapText="1"/>
    </xf>
    <xf numFmtId="0" fontId="1" fillId="0" borderId="0" xfId="0" applyFont="1" applyBorder="1" applyProtection="1"/>
    <xf numFmtId="182" fontId="1" fillId="3" borderId="0" xfId="0" applyNumberFormat="1" applyFont="1" applyFill="1" applyBorder="1" applyAlignment="1" applyProtection="1">
      <alignment horizontal="left"/>
    </xf>
    <xf numFmtId="182" fontId="1" fillId="3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 applyAlignment="1" applyProtection="1"/>
    <xf numFmtId="0" fontId="1" fillId="0" borderId="0" xfId="0" applyFont="1" applyBorder="1" applyAlignment="1" applyProtection="1"/>
    <xf numFmtId="0" fontId="1" fillId="0" borderId="0" xfId="0" applyFont="1" applyAlignment="1" applyProtection="1"/>
    <xf numFmtId="0" fontId="1" fillId="3" borderId="0" xfId="0" applyFont="1" applyFill="1" applyBorder="1" applyAlignment="1" applyProtection="1">
      <alignment wrapText="1"/>
    </xf>
    <xf numFmtId="0" fontId="1" fillId="3" borderId="0" xfId="0" applyFont="1" applyFill="1" applyAlignment="1" applyProtection="1">
      <alignment wrapText="1"/>
    </xf>
    <xf numFmtId="0" fontId="8" fillId="3" borderId="0" xfId="0" applyFont="1" applyFill="1" applyBorder="1" applyAlignment="1" applyProtection="1">
      <alignment horizontal="left" vertical="top"/>
    </xf>
    <xf numFmtId="182" fontId="10" fillId="3" borderId="0" xfId="0" applyNumberFormat="1" applyFont="1" applyFill="1" applyBorder="1" applyAlignment="1" applyProtection="1">
      <alignment horizontal="right"/>
    </xf>
    <xf numFmtId="0" fontId="10" fillId="3" borderId="0" xfId="0" applyFont="1" applyFill="1" applyBorder="1" applyProtection="1"/>
    <xf numFmtId="0" fontId="10" fillId="3" borderId="0" xfId="0" applyFont="1" applyFill="1" applyBorder="1" applyAlignment="1" applyProtection="1">
      <alignment wrapText="1"/>
    </xf>
    <xf numFmtId="0" fontId="10" fillId="3" borderId="0" xfId="0" applyFont="1" applyFill="1" applyAlignment="1" applyProtection="1">
      <alignment wrapText="1"/>
    </xf>
    <xf numFmtId="0" fontId="10" fillId="3" borderId="0" xfId="0" applyFont="1" applyFill="1" applyAlignment="1" applyProtection="1"/>
    <xf numFmtId="0" fontId="16" fillId="0" borderId="0" xfId="0" applyFont="1" applyAlignment="1" applyProtection="1"/>
    <xf numFmtId="0" fontId="10" fillId="3" borderId="0" xfId="0" applyFont="1" applyFill="1" applyProtection="1"/>
    <xf numFmtId="0" fontId="5" fillId="3" borderId="0" xfId="1" applyFill="1" applyAlignment="1" applyProtection="1">
      <alignment horizontal="right" vertical="top" wrapText="1"/>
    </xf>
    <xf numFmtId="0" fontId="13" fillId="3" borderId="0" xfId="0" applyFont="1" applyFill="1" applyProtection="1"/>
    <xf numFmtId="0" fontId="2" fillId="3" borderId="0" xfId="0" applyFont="1" applyFill="1" applyBorder="1" applyProtection="1"/>
    <xf numFmtId="0" fontId="15" fillId="3" borderId="1" xfId="0" applyFont="1" applyFill="1" applyBorder="1" applyAlignment="1" applyProtection="1">
      <alignment horizontal="center"/>
    </xf>
    <xf numFmtId="16" fontId="1" fillId="3" borderId="0" xfId="0" applyNumberFormat="1" applyFont="1" applyFill="1" applyBorder="1" applyProtection="1"/>
    <xf numFmtId="0" fontId="13" fillId="3" borderId="1" xfId="0" applyFont="1" applyFill="1" applyBorder="1" applyAlignment="1" applyProtection="1">
      <alignment horizontal="center" vertical="top" wrapText="1"/>
    </xf>
    <xf numFmtId="0" fontId="13" fillId="3" borderId="0" xfId="0" applyFont="1" applyFill="1" applyBorder="1" applyAlignment="1" applyProtection="1">
      <alignment horizontal="left"/>
    </xf>
    <xf numFmtId="0" fontId="16" fillId="3" borderId="0" xfId="0" applyFont="1" applyFill="1" applyProtection="1"/>
    <xf numFmtId="0" fontId="12" fillId="3" borderId="0" xfId="0" applyFont="1" applyFill="1" applyAlignment="1" applyProtection="1">
      <alignment wrapText="1"/>
    </xf>
    <xf numFmtId="0" fontId="17" fillId="3" borderId="0" xfId="1" applyFont="1" applyFill="1" applyAlignment="1" applyProtection="1"/>
    <xf numFmtId="0" fontId="10" fillId="3" borderId="0" xfId="1" applyFont="1" applyFill="1" applyAlignment="1" applyProtection="1">
      <alignment wrapText="1"/>
    </xf>
    <xf numFmtId="0" fontId="16" fillId="3" borderId="0" xfId="0" applyFont="1" applyFill="1" applyAlignment="1" applyProtection="1"/>
    <xf numFmtId="0" fontId="17" fillId="3" borderId="0" xfId="1" applyFont="1" applyFill="1" applyAlignment="1" applyProtection="1">
      <alignment wrapText="1"/>
    </xf>
    <xf numFmtId="0" fontId="1" fillId="4" borderId="2" xfId="0" applyFont="1" applyFill="1" applyBorder="1" applyProtection="1">
      <protection locked="0"/>
    </xf>
    <xf numFmtId="182" fontId="1" fillId="4" borderId="2" xfId="0" applyNumberFormat="1" applyFont="1" applyFill="1" applyBorder="1" applyProtection="1">
      <protection locked="0"/>
    </xf>
    <xf numFmtId="2" fontId="1" fillId="4" borderId="2" xfId="0" applyNumberFormat="1" applyFont="1" applyFill="1" applyBorder="1" applyProtection="1">
      <protection locked="0"/>
    </xf>
    <xf numFmtId="186" fontId="1" fillId="4" borderId="2" xfId="0" applyNumberFormat="1" applyFont="1" applyFill="1" applyBorder="1" applyProtection="1">
      <protection locked="0"/>
    </xf>
    <xf numFmtId="0" fontId="0" fillId="3" borderId="0" xfId="0" applyFill="1" applyAlignment="1" applyProtection="1">
      <alignment wrapText="1"/>
    </xf>
    <xf numFmtId="0" fontId="1" fillId="2" borderId="0" xfId="0" applyFont="1" applyFill="1" applyProtection="1"/>
    <xf numFmtId="0" fontId="1" fillId="0" borderId="0" xfId="0" applyFont="1" applyFill="1" applyProtection="1"/>
    <xf numFmtId="0" fontId="1" fillId="3" borderId="0" xfId="0" applyFont="1" applyFill="1" applyBorder="1" applyAlignment="1" applyProtection="1">
      <alignment horizontal="center"/>
    </xf>
    <xf numFmtId="182" fontId="1" fillId="4" borderId="3" xfId="0" applyNumberFormat="1" applyFont="1" applyFill="1" applyBorder="1" applyProtection="1">
      <protection locked="0"/>
    </xf>
    <xf numFmtId="182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1" fillId="4" borderId="4" xfId="0" applyFont="1" applyFill="1" applyBorder="1" applyProtection="1">
      <protection locked="0"/>
    </xf>
    <xf numFmtId="182" fontId="1" fillId="3" borderId="0" xfId="0" applyNumberFormat="1" applyFont="1" applyFill="1" applyBorder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1" fillId="3" borderId="0" xfId="0" applyFont="1" applyFill="1" applyAlignment="1" applyProtection="1">
      <alignment horizontal="right"/>
    </xf>
    <xf numFmtId="182" fontId="1" fillId="3" borderId="2" xfId="0" applyNumberFormat="1" applyFont="1" applyFill="1" applyBorder="1" applyAlignment="1" applyProtection="1">
      <alignment horizontal="right"/>
    </xf>
    <xf numFmtId="0" fontId="2" fillId="0" borderId="0" xfId="0" applyFont="1" applyBorder="1" applyProtection="1"/>
    <xf numFmtId="0" fontId="1" fillId="2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 wrapText="1"/>
    </xf>
    <xf numFmtId="0" fontId="2" fillId="3" borderId="6" xfId="0" applyFont="1" applyFill="1" applyBorder="1" applyAlignment="1" applyProtection="1">
      <alignment horizontal="center"/>
    </xf>
    <xf numFmtId="0" fontId="9" fillId="5" borderId="7" xfId="0" applyFont="1" applyFill="1" applyBorder="1" applyAlignment="1" applyProtection="1">
      <alignment horizontal="center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Alignment="1" applyProtection="1">
      <alignment horizontal="left" vertical="top" wrapText="1"/>
    </xf>
    <xf numFmtId="0" fontId="1" fillId="0" borderId="0" xfId="0" applyFont="1" applyAlignment="1" applyProtection="1">
      <alignment horizontal="left" vertical="top" wrapText="1"/>
    </xf>
    <xf numFmtId="0" fontId="1" fillId="3" borderId="5" xfId="0" applyFont="1" applyFill="1" applyBorder="1" applyProtection="1"/>
    <xf numFmtId="0" fontId="1" fillId="3" borderId="6" xfId="0" applyFont="1" applyFill="1" applyBorder="1" applyProtection="1"/>
    <xf numFmtId="182" fontId="1" fillId="5" borderId="2" xfId="0" applyNumberFormat="1" applyFont="1" applyFill="1" applyBorder="1" applyProtection="1"/>
    <xf numFmtId="182" fontId="1" fillId="3" borderId="2" xfId="0" applyNumberFormat="1" applyFont="1" applyFill="1" applyBorder="1" applyProtection="1"/>
    <xf numFmtId="0" fontId="1" fillId="5" borderId="2" xfId="0" applyFont="1" applyFill="1" applyBorder="1" applyProtection="1"/>
    <xf numFmtId="186" fontId="1" fillId="3" borderId="2" xfId="0" applyNumberFormat="1" applyFont="1" applyFill="1" applyBorder="1" applyProtection="1"/>
    <xf numFmtId="0" fontId="1" fillId="3" borderId="8" xfId="0" applyFont="1" applyFill="1" applyBorder="1" applyProtection="1"/>
    <xf numFmtId="0" fontId="1" fillId="3" borderId="4" xfId="0" applyFont="1" applyFill="1" applyBorder="1" applyProtection="1"/>
    <xf numFmtId="182" fontId="1" fillId="5" borderId="4" xfId="0" applyNumberFormat="1" applyFont="1" applyFill="1" applyBorder="1" applyProtection="1"/>
    <xf numFmtId="182" fontId="1" fillId="3" borderId="4" xfId="0" applyNumberFormat="1" applyFont="1" applyFill="1" applyBorder="1" applyProtection="1"/>
    <xf numFmtId="0" fontId="1" fillId="5" borderId="4" xfId="0" applyFont="1" applyFill="1" applyBorder="1" applyProtection="1"/>
    <xf numFmtId="186" fontId="1" fillId="3" borderId="4" xfId="0" applyNumberFormat="1" applyFont="1" applyFill="1" applyBorder="1" applyProtection="1"/>
    <xf numFmtId="0" fontId="1" fillId="3" borderId="9" xfId="0" applyFont="1" applyFill="1" applyBorder="1" applyProtection="1"/>
    <xf numFmtId="0" fontId="1" fillId="3" borderId="10" xfId="0" applyFont="1" applyFill="1" applyBorder="1" applyProtection="1"/>
    <xf numFmtId="0" fontId="1" fillId="0" borderId="11" xfId="0" applyFont="1" applyBorder="1" applyProtection="1"/>
    <xf numFmtId="0" fontId="1" fillId="3" borderId="3" xfId="0" applyFont="1" applyFill="1" applyBorder="1" applyProtection="1"/>
    <xf numFmtId="182" fontId="1" fillId="5" borderId="3" xfId="0" applyNumberFormat="1" applyFont="1" applyFill="1" applyBorder="1" applyProtection="1"/>
    <xf numFmtId="182" fontId="1" fillId="3" borderId="3" xfId="0" applyNumberFormat="1" applyFont="1" applyFill="1" applyBorder="1" applyProtection="1"/>
    <xf numFmtId="0" fontId="1" fillId="5" borderId="3" xfId="0" applyFont="1" applyFill="1" applyBorder="1" applyProtection="1"/>
    <xf numFmtId="186" fontId="1" fillId="3" borderId="3" xfId="0" applyNumberFormat="1" applyFont="1" applyFill="1" applyBorder="1" applyProtection="1"/>
    <xf numFmtId="182" fontId="1" fillId="3" borderId="1" xfId="0" applyNumberFormat="1" applyFont="1" applyFill="1" applyBorder="1" applyAlignment="1" applyProtection="1">
      <alignment horizontal="right"/>
    </xf>
    <xf numFmtId="182" fontId="1" fillId="4" borderId="2" xfId="0" applyNumberFormat="1" applyFont="1" applyFill="1" applyBorder="1" applyProtection="1"/>
    <xf numFmtId="182" fontId="1" fillId="4" borderId="3" xfId="0" applyNumberFormat="1" applyFont="1" applyFill="1" applyBorder="1" applyProtection="1"/>
    <xf numFmtId="0" fontId="1" fillId="4" borderId="2" xfId="0" applyFont="1" applyFill="1" applyBorder="1" applyProtection="1"/>
    <xf numFmtId="2" fontId="1" fillId="4" borderId="2" xfId="0" applyNumberFormat="1" applyFont="1" applyFill="1" applyBorder="1" applyProtection="1"/>
    <xf numFmtId="186" fontId="1" fillId="4" borderId="2" xfId="0" applyNumberFormat="1" applyFont="1" applyFill="1" applyBorder="1" applyProtection="1"/>
    <xf numFmtId="182" fontId="1" fillId="4" borderId="4" xfId="0" applyNumberFormat="1" applyFont="1" applyFill="1" applyBorder="1" applyProtection="1"/>
    <xf numFmtId="2" fontId="1" fillId="4" borderId="4" xfId="0" applyNumberFormat="1" applyFont="1" applyFill="1" applyBorder="1" applyProtection="1"/>
    <xf numFmtId="0" fontId="1" fillId="4" borderId="4" xfId="0" applyFont="1" applyFill="1" applyBorder="1" applyProtection="1"/>
    <xf numFmtId="0" fontId="1" fillId="6" borderId="0" xfId="0" applyFont="1" applyFill="1" applyProtection="1"/>
    <xf numFmtId="0" fontId="10" fillId="3" borderId="0" xfId="0" applyFont="1" applyFill="1" applyAlignment="1" applyProtection="1">
      <alignment vertical="top" wrapText="1"/>
    </xf>
    <xf numFmtId="0" fontId="12" fillId="0" borderId="0" xfId="0" applyFont="1" applyProtection="1"/>
    <xf numFmtId="0" fontId="10" fillId="3" borderId="0" xfId="0" applyFont="1" applyFill="1" applyAlignment="1" applyProtection="1">
      <alignment wrapText="1"/>
    </xf>
    <xf numFmtId="0" fontId="12" fillId="0" borderId="0" xfId="0" applyFont="1" applyAlignment="1" applyProtection="1">
      <alignment wrapText="1"/>
    </xf>
    <xf numFmtId="0" fontId="0" fillId="0" borderId="0" xfId="0" applyAlignment="1" applyProtection="1">
      <alignment wrapText="1"/>
    </xf>
    <xf numFmtId="182" fontId="1" fillId="4" borderId="12" xfId="0" applyNumberFormat="1" applyFont="1" applyFill="1" applyBorder="1" applyAlignment="1" applyProtection="1">
      <alignment horizontal="left"/>
    </xf>
    <xf numFmtId="182" fontId="1" fillId="4" borderId="13" xfId="0" applyNumberFormat="1" applyFont="1" applyFill="1" applyBorder="1" applyAlignment="1" applyProtection="1">
      <alignment horizontal="left"/>
    </xf>
    <xf numFmtId="182" fontId="1" fillId="4" borderId="7" xfId="0" applyNumberFormat="1" applyFont="1" applyFill="1" applyBorder="1" applyAlignment="1" applyProtection="1">
      <alignment horizontal="left"/>
    </xf>
    <xf numFmtId="182" fontId="1" fillId="4" borderId="12" xfId="0" applyNumberFormat="1" applyFont="1" applyFill="1" applyBorder="1" applyAlignment="1" applyProtection="1">
      <alignment horizontal="left"/>
      <protection locked="0"/>
    </xf>
    <xf numFmtId="182" fontId="1" fillId="4" borderId="13" xfId="0" applyNumberFormat="1" applyFont="1" applyFill="1" applyBorder="1" applyAlignment="1" applyProtection="1">
      <alignment horizontal="left"/>
      <protection locked="0"/>
    </xf>
    <xf numFmtId="182" fontId="1" fillId="4" borderId="7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image" Target="../media/image1.png"/><Relationship Id="rId4" Type="http://schemas.openxmlformats.org/officeDocument/2006/relationships/hyperlink" Target="#Instruction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93205</xdr:rowOff>
    </xdr:from>
    <xdr:to>
      <xdr:col>16</xdr:col>
      <xdr:colOff>0</xdr:colOff>
      <xdr:row>5</xdr:row>
      <xdr:rowOff>78244</xdr:rowOff>
    </xdr:to>
    <xdr:pic>
      <xdr:nvPicPr>
        <xdr:cNvPr id="6680" name="Picture 80">
          <a:extLst>
            <a:ext uri="{FF2B5EF4-FFF2-40B4-BE49-F238E27FC236}">
              <a16:creationId xmlns:a16="http://schemas.microsoft.com/office/drawing/2014/main" id="{490C789E-03E0-4281-8482-E6E3D1C9D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300" y="93205"/>
          <a:ext cx="8181975" cy="1328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38100</xdr:colOff>
      <xdr:row>11</xdr:row>
      <xdr:rowOff>114300</xdr:rowOff>
    </xdr:from>
    <xdr:to>
      <xdr:col>7</xdr:col>
      <xdr:colOff>542925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08A4639E-903B-418E-8A64-CB888355BC5D}"/>
            </a:ext>
          </a:extLst>
        </xdr:cNvPr>
        <xdr:cNvSpPr>
          <a:spLocks noChangeArrowheads="1"/>
        </xdr:cNvSpPr>
      </xdr:nvSpPr>
      <xdr:spPr bwMode="auto">
        <a:xfrm>
          <a:off x="1952625" y="3914775"/>
          <a:ext cx="1609725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1. Enter sample details</a:t>
          </a:r>
          <a:endParaRPr lang="en-IE"/>
        </a:p>
      </xdr:txBody>
    </xdr:sp>
    <xdr:clientData/>
  </xdr:twoCellAnchor>
  <xdr:twoCellAnchor>
    <xdr:from>
      <xdr:col>9</xdr:col>
      <xdr:colOff>352425</xdr:colOff>
      <xdr:row>16</xdr:row>
      <xdr:rowOff>38100</xdr:rowOff>
    </xdr:from>
    <xdr:to>
      <xdr:col>15</xdr:col>
      <xdr:colOff>0</xdr:colOff>
      <xdr:row>20</xdr:row>
      <xdr:rowOff>9525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5377DD89-1220-4D63-BB6F-C20212CF5A0D}"/>
            </a:ext>
          </a:extLst>
        </xdr:cNvPr>
        <xdr:cNvSpPr>
          <a:spLocks noChangeArrowheads="1"/>
        </xdr:cNvSpPr>
      </xdr:nvSpPr>
      <xdr:spPr bwMode="auto">
        <a:xfrm>
          <a:off x="4638675" y="5295900"/>
          <a:ext cx="3543300" cy="790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3. Insert absorbance values for the samples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Enter values for D-Galactose (D-Gal) and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D-Galactose + Raffinose (D-Gal + Raff). D-Galactose and Raffinose (g/L) will be calculated automatically.</a:t>
          </a:r>
          <a:endParaRPr lang="en-IE"/>
        </a:p>
      </xdr:txBody>
    </xdr:sp>
    <xdr:clientData/>
  </xdr:twoCellAnchor>
  <xdr:twoCellAnchor>
    <xdr:from>
      <xdr:col>15</xdr:col>
      <xdr:colOff>0</xdr:colOff>
      <xdr:row>27</xdr:row>
      <xdr:rowOff>57150</xdr:rowOff>
    </xdr:from>
    <xdr:to>
      <xdr:col>15</xdr:col>
      <xdr:colOff>0</xdr:colOff>
      <xdr:row>32</xdr:row>
      <xdr:rowOff>19050</xdr:rowOff>
    </xdr:to>
    <xdr:sp macro="" textlink="">
      <xdr:nvSpPr>
        <xdr:cNvPr id="6160" name="Rectangle 16">
          <a:extLst>
            <a:ext uri="{FF2B5EF4-FFF2-40B4-BE49-F238E27FC236}">
              <a16:creationId xmlns:a16="http://schemas.microsoft.com/office/drawing/2014/main" id="{C91559FD-6900-4C75-AD3B-91747265A52F}"/>
            </a:ext>
          </a:extLst>
        </xdr:cNvPr>
        <xdr:cNvSpPr>
          <a:spLocks noChangeArrowheads="1"/>
        </xdr:cNvSpPr>
      </xdr:nvSpPr>
      <xdr:spPr bwMode="auto">
        <a:xfrm>
          <a:off x="8181975" y="7915275"/>
          <a:ext cx="0" cy="704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5. Adjust sample volume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a sample volume other than 0.1 mL is used, then enter the actual volume used.</a:t>
          </a:r>
          <a:endParaRPr lang="en-IE"/>
        </a:p>
      </xdr:txBody>
    </xdr:sp>
    <xdr:clientData/>
  </xdr:twoCellAnchor>
  <xdr:twoCellAnchor>
    <xdr:from>
      <xdr:col>15</xdr:col>
      <xdr:colOff>0</xdr:colOff>
      <xdr:row>17</xdr:row>
      <xdr:rowOff>133350</xdr:rowOff>
    </xdr:from>
    <xdr:to>
      <xdr:col>15</xdr:col>
      <xdr:colOff>0</xdr:colOff>
      <xdr:row>26</xdr:row>
      <xdr:rowOff>28575</xdr:rowOff>
    </xdr:to>
    <xdr:sp macro="" textlink="">
      <xdr:nvSpPr>
        <xdr:cNvPr id="6162" name="Rectangle 18">
          <a:extLst>
            <a:ext uri="{FF2B5EF4-FFF2-40B4-BE49-F238E27FC236}">
              <a16:creationId xmlns:a16="http://schemas.microsoft.com/office/drawing/2014/main" id="{D4259CB8-56BB-44C5-A569-E1C78C1FE328}"/>
            </a:ext>
          </a:extLst>
        </xdr:cNvPr>
        <xdr:cNvSpPr>
          <a:spLocks noChangeArrowheads="1"/>
        </xdr:cNvSpPr>
      </xdr:nvSpPr>
      <xdr:spPr bwMode="auto">
        <a:xfrm>
          <a:off x="8181975" y="5638800"/>
          <a:ext cx="0" cy="2057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000" b="1" i="0" u="none" strike="noStrike" baseline="0">
              <a:solidFill>
                <a:srgbClr val="000000"/>
              </a:solidFill>
              <a:latin typeface="Gill Sans MT"/>
            </a:rPr>
            <a:t>6. Adjust sample dilution </a:t>
          </a:r>
        </a:p>
        <a:p>
          <a:pPr algn="l" rtl="0">
            <a:defRPr sz="1000"/>
          </a:pPr>
          <a:r>
            <a:rPr lang="en-IE" sz="1000" b="0" i="0" u="none" strike="noStrike" baseline="0">
              <a:solidFill>
                <a:srgbClr val="000000"/>
              </a:solidFill>
              <a:latin typeface="Gill Sans MT"/>
            </a:rPr>
            <a:t>If samples are diluted before assay, enter the dilution factor (e.g. 10 for 10-fold).</a:t>
          </a:r>
          <a:endParaRPr lang="en-IE"/>
        </a:p>
      </xdr:txBody>
    </xdr:sp>
    <xdr:clientData/>
  </xdr:twoCellAnchor>
  <xdr:twoCellAnchor>
    <xdr:from>
      <xdr:col>15</xdr:col>
      <xdr:colOff>0</xdr:colOff>
      <xdr:row>7</xdr:row>
      <xdr:rowOff>47625</xdr:rowOff>
    </xdr:from>
    <xdr:to>
      <xdr:col>15</xdr:col>
      <xdr:colOff>0</xdr:colOff>
      <xdr:row>7</xdr:row>
      <xdr:rowOff>266700</xdr:rowOff>
    </xdr:to>
    <xdr:sp macro="" textlink="">
      <xdr:nvSpPr>
        <xdr:cNvPr id="6181" name="Text Box 3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BEF790-95E5-44DE-8E54-A84F597C25F0}"/>
            </a:ext>
          </a:extLst>
        </xdr:cNvPr>
        <xdr:cNvSpPr txBox="1">
          <a:spLocks noChangeArrowheads="1"/>
        </xdr:cNvSpPr>
      </xdr:nvSpPr>
      <xdr:spPr bwMode="auto">
        <a:xfrm>
          <a:off x="8181975" y="2095500"/>
          <a:ext cx="0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86" name="Line 38">
          <a:extLst>
            <a:ext uri="{FF2B5EF4-FFF2-40B4-BE49-F238E27FC236}">
              <a16:creationId xmlns:a16="http://schemas.microsoft.com/office/drawing/2014/main" id="{8C79FB59-8D7F-4837-9295-6D7B855E473F}"/>
            </a:ext>
          </a:extLst>
        </xdr:cNvPr>
        <xdr:cNvSpPr>
          <a:spLocks noChangeShapeType="1"/>
        </xdr:cNvSpPr>
      </xdr:nvSpPr>
      <xdr:spPr bwMode="auto">
        <a:xfrm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87" name="Line 39">
          <a:extLst>
            <a:ext uri="{FF2B5EF4-FFF2-40B4-BE49-F238E27FC236}">
              <a16:creationId xmlns:a16="http://schemas.microsoft.com/office/drawing/2014/main" id="{B13769DB-BBA3-4012-8BE8-A73F84059AB0}"/>
            </a:ext>
          </a:extLst>
        </xdr:cNvPr>
        <xdr:cNvSpPr>
          <a:spLocks noChangeShapeType="1"/>
        </xdr:cNvSpPr>
      </xdr:nvSpPr>
      <xdr:spPr bwMode="auto">
        <a:xfrm flipH="1"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0</xdr:colOff>
      <xdr:row>7</xdr:row>
      <xdr:rowOff>104775</xdr:rowOff>
    </xdr:from>
    <xdr:to>
      <xdr:col>15</xdr:col>
      <xdr:colOff>0</xdr:colOff>
      <xdr:row>7</xdr:row>
      <xdr:rowOff>104775</xdr:rowOff>
    </xdr:to>
    <xdr:sp macro="" textlink="">
      <xdr:nvSpPr>
        <xdr:cNvPr id="6688" name="Line 40">
          <a:extLst>
            <a:ext uri="{FF2B5EF4-FFF2-40B4-BE49-F238E27FC236}">
              <a16:creationId xmlns:a16="http://schemas.microsoft.com/office/drawing/2014/main" id="{ECC13982-FC31-4DE8-99B1-D88361233263}"/>
            </a:ext>
          </a:extLst>
        </xdr:cNvPr>
        <xdr:cNvSpPr>
          <a:spLocks noChangeShapeType="1"/>
        </xdr:cNvSpPr>
      </xdr:nvSpPr>
      <xdr:spPr bwMode="auto">
        <a:xfrm flipH="1">
          <a:off x="8181975" y="2152650"/>
          <a:ext cx="0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13</xdr:col>
      <xdr:colOff>266700</xdr:colOff>
      <xdr:row>5</xdr:row>
      <xdr:rowOff>114300</xdr:rowOff>
    </xdr:from>
    <xdr:to>
      <xdr:col>15</xdr:col>
      <xdr:colOff>190500</xdr:colOff>
      <xdr:row>6</xdr:row>
      <xdr:rowOff>123825</xdr:rowOff>
    </xdr:to>
    <xdr:sp macro="" textlink="">
      <xdr:nvSpPr>
        <xdr:cNvPr id="6185" name="Text Box 4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E27BA3-2155-4D83-B279-AD24CD38DC58}"/>
            </a:ext>
          </a:extLst>
        </xdr:cNvPr>
        <xdr:cNvSpPr txBox="1">
          <a:spLocks noChangeArrowheads="1"/>
        </xdr:cNvSpPr>
      </xdr:nvSpPr>
      <xdr:spPr bwMode="auto">
        <a:xfrm>
          <a:off x="7162800" y="1295400"/>
          <a:ext cx="12096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66675</xdr:colOff>
      <xdr:row>7</xdr:row>
      <xdr:rowOff>523875</xdr:rowOff>
    </xdr:from>
    <xdr:to>
      <xdr:col>4</xdr:col>
      <xdr:colOff>419100</xdr:colOff>
      <xdr:row>8</xdr:row>
      <xdr:rowOff>66675</xdr:rowOff>
    </xdr:to>
    <xdr:sp macro="" textlink="">
      <xdr:nvSpPr>
        <xdr:cNvPr id="6187" name="Text Box 4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0C8ED83-2E13-40CC-B2C2-3B85FD094D8C}"/>
            </a:ext>
          </a:extLst>
        </xdr:cNvPr>
        <xdr:cNvSpPr txBox="1">
          <a:spLocks noChangeArrowheads="1"/>
        </xdr:cNvSpPr>
      </xdr:nvSpPr>
      <xdr:spPr bwMode="auto">
        <a:xfrm>
          <a:off x="209550" y="2733675"/>
          <a:ext cx="1114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IE"/>
        </a:p>
      </xdr:txBody>
    </xdr:sp>
    <xdr:clientData fPrintsWithSheet="0"/>
  </xdr:twoCellAnchor>
  <xdr:twoCellAnchor editAs="absolute">
    <xdr:from>
      <xdr:col>2</xdr:col>
      <xdr:colOff>19050</xdr:colOff>
      <xdr:row>50</xdr:row>
      <xdr:rowOff>28575</xdr:rowOff>
    </xdr:from>
    <xdr:to>
      <xdr:col>4</xdr:col>
      <xdr:colOff>819150</xdr:colOff>
      <xdr:row>51</xdr:row>
      <xdr:rowOff>9525</xdr:rowOff>
    </xdr:to>
    <xdr:sp macro="" textlink="">
      <xdr:nvSpPr>
        <xdr:cNvPr id="6188" name="Text Box 4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EEF3A85-814B-49AB-9995-2C04AF6BBF69}"/>
            </a:ext>
          </a:extLst>
        </xdr:cNvPr>
        <xdr:cNvSpPr txBox="1">
          <a:spLocks noChangeArrowheads="1"/>
        </xdr:cNvSpPr>
      </xdr:nvSpPr>
      <xdr:spPr bwMode="auto">
        <a:xfrm>
          <a:off x="161925" y="13296900"/>
          <a:ext cx="15621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>
    <xdr:from>
      <xdr:col>9</xdr:col>
      <xdr:colOff>352425</xdr:colOff>
      <xdr:row>12</xdr:row>
      <xdr:rowOff>1</xdr:rowOff>
    </xdr:from>
    <xdr:to>
      <xdr:col>15</xdr:col>
      <xdr:colOff>0</xdr:colOff>
      <xdr:row>13</xdr:row>
      <xdr:rowOff>161926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5A107F12-E3C0-4948-BC54-73E3AB56C58E}"/>
            </a:ext>
          </a:extLst>
        </xdr:cNvPr>
        <xdr:cNvSpPr>
          <a:spLocks noChangeArrowheads="1"/>
        </xdr:cNvSpPr>
      </xdr:nvSpPr>
      <xdr:spPr bwMode="auto">
        <a:xfrm>
          <a:off x="4638675" y="3990976"/>
          <a:ext cx="3543300" cy="7429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2. Insert absorbance values for the blank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If duplicate blanks have been run, insert both sets of data and the program will automatically use the average values. If a single set of values are input, these will be used.</a:t>
          </a:r>
          <a:endParaRPr lang="en-IE"/>
        </a:p>
      </xdr:txBody>
    </xdr:sp>
    <xdr:clientData/>
  </xdr:twoCellAnchor>
  <xdr:twoCellAnchor editAs="absolute">
    <xdr:from>
      <xdr:col>3</xdr:col>
      <xdr:colOff>0</xdr:colOff>
      <xdr:row>31</xdr:row>
      <xdr:rowOff>142875</xdr:rowOff>
    </xdr:from>
    <xdr:to>
      <xdr:col>6</xdr:col>
      <xdr:colOff>228600</xdr:colOff>
      <xdr:row>40</xdr:row>
      <xdr:rowOff>152400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66FF489-E777-4BAF-83A4-E61A544B67D2}"/>
            </a:ext>
          </a:extLst>
        </xdr:cNvPr>
        <xdr:cNvSpPr>
          <a:spLocks noChangeArrowheads="1"/>
        </xdr:cNvSpPr>
      </xdr:nvSpPr>
      <xdr:spPr bwMode="auto">
        <a:xfrm>
          <a:off x="219075" y="8715375"/>
          <a:ext cx="2476500" cy="1724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4. Extinction coefficient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The calculations are set for readings at 340 nm [extinction coefficient for NADH of 6.3 (1 x mol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 x cm</a:t>
          </a:r>
          <a:r>
            <a:rPr lang="en-IE" sz="1100" b="0" i="0" u="none" strike="noStrike" baseline="30000">
              <a:solidFill>
                <a:srgbClr val="000000"/>
              </a:solidFill>
              <a:latin typeface="Gill Sans MT"/>
            </a:rPr>
            <a:t>-1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)].  For absorbance readings at 365 nm (Hg lamp; ext. coeff. 3.4) multiply the calculated values for 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/>
            </a:rPr>
            <a:t>D-galactose and lactose by 1.8529. For absorbance readings at 334 nm (Hg lamp; ext. coeff. 6.18) multiply the calculated values  by 1.0194.  </a:t>
          </a:r>
          <a:endParaRPr lang="en-IE"/>
        </a:p>
      </xdr:txBody>
    </xdr:sp>
    <xdr:clientData/>
  </xdr:twoCellAnchor>
  <xdr:twoCellAnchor>
    <xdr:from>
      <xdr:col>13</xdr:col>
      <xdr:colOff>266700</xdr:colOff>
      <xdr:row>6</xdr:row>
      <xdr:rowOff>161925</xdr:rowOff>
    </xdr:from>
    <xdr:to>
      <xdr:col>15</xdr:col>
      <xdr:colOff>123825</xdr:colOff>
      <xdr:row>6</xdr:row>
      <xdr:rowOff>352425</xdr:rowOff>
    </xdr:to>
    <xdr:sp macro="" textlink="">
      <xdr:nvSpPr>
        <xdr:cNvPr id="6213" name="Text Box 6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1A9E6F-C4EB-4EA3-8822-0D2EA88818FD}"/>
            </a:ext>
          </a:extLst>
        </xdr:cNvPr>
        <xdr:cNvSpPr txBox="1">
          <a:spLocks noChangeArrowheads="1"/>
        </xdr:cNvSpPr>
      </xdr:nvSpPr>
      <xdr:spPr bwMode="auto">
        <a:xfrm>
          <a:off x="7162800" y="1514475"/>
          <a:ext cx="11430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6</xdr:col>
      <xdr:colOff>504825</xdr:colOff>
      <xdr:row>32</xdr:row>
      <xdr:rowOff>114300</xdr:rowOff>
    </xdr:from>
    <xdr:to>
      <xdr:col>10</xdr:col>
      <xdr:colOff>228600</xdr:colOff>
      <xdr:row>39</xdr:row>
      <xdr:rowOff>95250</xdr:rowOff>
    </xdr:to>
    <xdr:sp macro="" textlink="">
      <xdr:nvSpPr>
        <xdr:cNvPr id="6208" name="Rectangle 64">
          <a:extLst>
            <a:ext uri="{FF2B5EF4-FFF2-40B4-BE49-F238E27FC236}">
              <a16:creationId xmlns:a16="http://schemas.microsoft.com/office/drawing/2014/main" id="{F2C7322B-CD34-4E0A-AB93-8589735B3C84}"/>
            </a:ext>
          </a:extLst>
        </xdr:cNvPr>
        <xdr:cNvSpPr>
          <a:spLocks noChangeArrowheads="1"/>
        </xdr:cNvSpPr>
      </xdr:nvSpPr>
      <xdr:spPr bwMode="auto">
        <a:xfrm>
          <a:off x="2971800" y="8715375"/>
          <a:ext cx="2200275" cy="1314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5. Sample volume &amp; sample dilution</a:t>
          </a:r>
        </a:p>
        <a:p>
          <a:pPr algn="l" rtl="0">
            <a:defRPr sz="1000"/>
          </a:pPr>
          <a:r>
            <a:rPr lang="en-IE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If a sample volume other than 0.2 mL is used, enter the volume.</a:t>
          </a:r>
        </a:p>
        <a:p>
          <a:pPr algn="l" rtl="0">
            <a:defRPr sz="1000"/>
          </a:pPr>
          <a:r>
            <a:rPr lang="en-IE" sz="1100">
              <a:latin typeface="Gill Sans MT" panose="020B0502020104020203" pitchFamily="34" charset="0"/>
            </a:rPr>
            <a:t>If samples are diluted before assay, enter the dilution factor (e.g. 10 for 10-fold).</a:t>
          </a:r>
        </a:p>
        <a:p>
          <a:pPr algn="l" rtl="0">
            <a:defRPr sz="1000"/>
          </a:pPr>
          <a:endParaRPr lang="en-IE"/>
        </a:p>
      </xdr:txBody>
    </xdr:sp>
    <xdr:clientData/>
  </xdr:twoCellAnchor>
  <xdr:twoCellAnchor>
    <xdr:from>
      <xdr:col>15</xdr:col>
      <xdr:colOff>381000</xdr:colOff>
      <xdr:row>14</xdr:row>
      <xdr:rowOff>85725</xdr:rowOff>
    </xdr:from>
    <xdr:to>
      <xdr:col>17</xdr:col>
      <xdr:colOff>85725</xdr:colOff>
      <xdr:row>14</xdr:row>
      <xdr:rowOff>85725</xdr:rowOff>
    </xdr:to>
    <xdr:sp macro="" textlink="">
      <xdr:nvSpPr>
        <xdr:cNvPr id="6697" name="Line 102">
          <a:extLst>
            <a:ext uri="{FF2B5EF4-FFF2-40B4-BE49-F238E27FC236}">
              <a16:creationId xmlns:a16="http://schemas.microsoft.com/office/drawing/2014/main" id="{34D8E30C-B817-42CF-90BF-6D74F5EFE969}"/>
            </a:ext>
          </a:extLst>
        </xdr:cNvPr>
        <xdr:cNvSpPr>
          <a:spLocks noChangeShapeType="1"/>
        </xdr:cNvSpPr>
      </xdr:nvSpPr>
      <xdr:spPr bwMode="auto">
        <a:xfrm>
          <a:off x="8296275" y="4848225"/>
          <a:ext cx="58197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85725</xdr:rowOff>
    </xdr:from>
    <xdr:to>
      <xdr:col>17</xdr:col>
      <xdr:colOff>66675</xdr:colOff>
      <xdr:row>14</xdr:row>
      <xdr:rowOff>85725</xdr:rowOff>
    </xdr:to>
    <xdr:sp macro="" textlink="">
      <xdr:nvSpPr>
        <xdr:cNvPr id="6698" name="Line 103">
          <a:extLst>
            <a:ext uri="{FF2B5EF4-FFF2-40B4-BE49-F238E27FC236}">
              <a16:creationId xmlns:a16="http://schemas.microsoft.com/office/drawing/2014/main" id="{03B6912D-BBB5-4F64-88A5-D32BE0B8CEB4}"/>
            </a:ext>
          </a:extLst>
        </xdr:cNvPr>
        <xdr:cNvSpPr>
          <a:spLocks noChangeShapeType="1"/>
        </xdr:cNvSpPr>
      </xdr:nvSpPr>
      <xdr:spPr bwMode="auto">
        <a:xfrm flipH="1">
          <a:off x="8296275" y="4848225"/>
          <a:ext cx="58007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14</xdr:row>
      <xdr:rowOff>114300</xdr:rowOff>
    </xdr:from>
    <xdr:to>
      <xdr:col>17</xdr:col>
      <xdr:colOff>180975</xdr:colOff>
      <xdr:row>14</xdr:row>
      <xdr:rowOff>114300</xdr:rowOff>
    </xdr:to>
    <xdr:sp macro="" textlink="">
      <xdr:nvSpPr>
        <xdr:cNvPr id="6699" name="Line 104">
          <a:extLst>
            <a:ext uri="{FF2B5EF4-FFF2-40B4-BE49-F238E27FC236}">
              <a16:creationId xmlns:a16="http://schemas.microsoft.com/office/drawing/2014/main" id="{9EB9F8CC-21F4-44B9-A978-B0481EE62A18}"/>
            </a:ext>
          </a:extLst>
        </xdr:cNvPr>
        <xdr:cNvSpPr>
          <a:spLocks noChangeShapeType="1"/>
        </xdr:cNvSpPr>
      </xdr:nvSpPr>
      <xdr:spPr bwMode="auto">
        <a:xfrm flipH="1">
          <a:off x="8296275" y="4876800"/>
          <a:ext cx="59150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6</xdr:col>
      <xdr:colOff>9525</xdr:colOff>
      <xdr:row>12</xdr:row>
      <xdr:rowOff>371475</xdr:rowOff>
    </xdr:from>
    <xdr:to>
      <xdr:col>9</xdr:col>
      <xdr:colOff>352425</xdr:colOff>
      <xdr:row>18</xdr:row>
      <xdr:rowOff>38100</xdr:rowOff>
    </xdr:to>
    <xdr:cxnSp macro="">
      <xdr:nvCxnSpPr>
        <xdr:cNvPr id="6700" name="Straight Arrow Connector 2">
          <a:extLst>
            <a:ext uri="{FF2B5EF4-FFF2-40B4-BE49-F238E27FC236}">
              <a16:creationId xmlns:a16="http://schemas.microsoft.com/office/drawing/2014/main" id="{D859859A-C75D-4718-9293-052FE832B519}"/>
            </a:ext>
          </a:extLst>
        </xdr:cNvPr>
        <xdr:cNvCxnSpPr>
          <a:cxnSpLocks noChangeShapeType="1"/>
          <a:stCxn id="6155" idx="1"/>
        </xdr:cNvCxnSpPr>
      </xdr:nvCxnSpPr>
      <xdr:spPr bwMode="auto">
        <a:xfrm flipH="1">
          <a:off x="2476500" y="4362450"/>
          <a:ext cx="2162175" cy="13716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161925</xdr:colOff>
      <xdr:row>12</xdr:row>
      <xdr:rowOff>247650</xdr:rowOff>
    </xdr:from>
    <xdr:to>
      <xdr:col>6</xdr:col>
      <xdr:colOff>295275</xdr:colOff>
      <xdr:row>13</xdr:row>
      <xdr:rowOff>66675</xdr:rowOff>
    </xdr:to>
    <xdr:cxnSp macro="">
      <xdr:nvCxnSpPr>
        <xdr:cNvPr id="6701" name="Straight Arrow Connector 31">
          <a:extLst>
            <a:ext uri="{FF2B5EF4-FFF2-40B4-BE49-F238E27FC236}">
              <a16:creationId xmlns:a16="http://schemas.microsoft.com/office/drawing/2014/main" id="{86FBDCB9-CC66-47B0-93EC-119FD6765F4C}"/>
            </a:ext>
          </a:extLst>
        </xdr:cNvPr>
        <xdr:cNvCxnSpPr>
          <a:cxnSpLocks noChangeShapeType="1"/>
          <a:stCxn id="6152" idx="2"/>
        </xdr:cNvCxnSpPr>
      </xdr:nvCxnSpPr>
      <xdr:spPr bwMode="auto">
        <a:xfrm flipH="1">
          <a:off x="2628900" y="4238625"/>
          <a:ext cx="133350" cy="4000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9525</xdr:colOff>
      <xdr:row>17</xdr:row>
      <xdr:rowOff>190500</xdr:rowOff>
    </xdr:from>
    <xdr:to>
      <xdr:col>9</xdr:col>
      <xdr:colOff>352425</xdr:colOff>
      <xdr:row>26</xdr:row>
      <xdr:rowOff>152400</xdr:rowOff>
    </xdr:to>
    <xdr:cxnSp macro="">
      <xdr:nvCxnSpPr>
        <xdr:cNvPr id="6702" name="Straight Arrow Connector 36">
          <a:extLst>
            <a:ext uri="{FF2B5EF4-FFF2-40B4-BE49-F238E27FC236}">
              <a16:creationId xmlns:a16="http://schemas.microsoft.com/office/drawing/2014/main" id="{2429F750-013F-442C-97B6-188E98271B70}"/>
            </a:ext>
          </a:extLst>
        </xdr:cNvPr>
        <xdr:cNvCxnSpPr>
          <a:cxnSpLocks noChangeShapeType="1"/>
          <a:stCxn id="6157" idx="1"/>
        </xdr:cNvCxnSpPr>
      </xdr:nvCxnSpPr>
      <xdr:spPr bwMode="auto">
        <a:xfrm flipH="1">
          <a:off x="2476500" y="5695950"/>
          <a:ext cx="2162175" cy="2124075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352425</xdr:colOff>
      <xdr:row>27</xdr:row>
      <xdr:rowOff>0</xdr:rowOff>
    </xdr:from>
    <xdr:to>
      <xdr:col>8</xdr:col>
      <xdr:colOff>504825</xdr:colOff>
      <xdr:row>32</xdr:row>
      <xdr:rowOff>114300</xdr:rowOff>
    </xdr:to>
    <xdr:cxnSp macro="">
      <xdr:nvCxnSpPr>
        <xdr:cNvPr id="6703" name="Straight Arrow Connector 39">
          <a:extLst>
            <a:ext uri="{FF2B5EF4-FFF2-40B4-BE49-F238E27FC236}">
              <a16:creationId xmlns:a16="http://schemas.microsoft.com/office/drawing/2014/main" id="{8271A99D-5CEB-4357-A494-9AFC0A67BAD0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H="1" flipV="1">
          <a:off x="3371850" y="7858125"/>
          <a:ext cx="704850" cy="85725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504825</xdr:colOff>
      <xdr:row>32</xdr:row>
      <xdr:rowOff>114300</xdr:rowOff>
    </xdr:from>
    <xdr:to>
      <xdr:col>14</xdr:col>
      <xdr:colOff>19050</xdr:colOff>
      <xdr:row>37</xdr:row>
      <xdr:rowOff>104775</xdr:rowOff>
    </xdr:to>
    <xdr:sp macro="" textlink="">
      <xdr:nvSpPr>
        <xdr:cNvPr id="51" name="Rectangle 64">
          <a:extLst>
            <a:ext uri="{FF2B5EF4-FFF2-40B4-BE49-F238E27FC236}">
              <a16:creationId xmlns:a16="http://schemas.microsoft.com/office/drawing/2014/main" id="{52EF6DD4-A7C3-426B-92D0-39F996399A41}"/>
            </a:ext>
          </a:extLst>
        </xdr:cNvPr>
        <xdr:cNvSpPr>
          <a:spLocks noChangeArrowheads="1"/>
        </xdr:cNvSpPr>
      </xdr:nvSpPr>
      <xdr:spPr bwMode="auto">
        <a:xfrm>
          <a:off x="5448300" y="8715375"/>
          <a:ext cx="2200275" cy="942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lnSpc>
              <a:spcPts val="1200"/>
            </a:lnSpc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/>
            </a:rPr>
            <a:t>6. Sample concentration</a:t>
          </a:r>
        </a:p>
        <a:p>
          <a:pPr algn="l" rtl="0">
            <a:lnSpc>
              <a:spcPts val="1200"/>
            </a:lnSpc>
            <a:defRPr sz="1000"/>
          </a:pPr>
          <a:r>
            <a:rPr lang="en-IE" sz="1100" b="1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For solid samples only</a:t>
          </a:r>
          <a:r>
            <a:rPr lang="en-IE" sz="1100" b="0" i="0" u="none" strike="noStrike" baseline="0">
              <a:solidFill>
                <a:srgbClr val="000000"/>
              </a:solidFill>
              <a:latin typeface="Gill Sans MT" panose="020B0502020104020203" pitchFamily="34" charset="0"/>
            </a:rPr>
            <a:t>: enter the concentration of the samepls in g/L to obtain resutls in g/100 g of orginal material.</a:t>
          </a:r>
        </a:p>
        <a:p>
          <a:pPr algn="l" rtl="0">
            <a:lnSpc>
              <a:spcPts val="1000"/>
            </a:lnSpc>
            <a:defRPr sz="1000"/>
          </a:pPr>
          <a:endParaRPr lang="en-IE"/>
        </a:p>
      </xdr:txBody>
    </xdr:sp>
    <xdr:clientData/>
  </xdr:twoCellAnchor>
  <xdr:twoCellAnchor>
    <xdr:from>
      <xdr:col>12</xdr:col>
      <xdr:colOff>276225</xdr:colOff>
      <xdr:row>26</xdr:row>
      <xdr:rowOff>133350</xdr:rowOff>
    </xdr:from>
    <xdr:to>
      <xdr:col>12</xdr:col>
      <xdr:colOff>314325</xdr:colOff>
      <xdr:row>32</xdr:row>
      <xdr:rowOff>114300</xdr:rowOff>
    </xdr:to>
    <xdr:cxnSp macro="">
      <xdr:nvCxnSpPr>
        <xdr:cNvPr id="6705" name="Straight Arrow Connector 51">
          <a:extLst>
            <a:ext uri="{FF2B5EF4-FFF2-40B4-BE49-F238E27FC236}">
              <a16:creationId xmlns:a16="http://schemas.microsoft.com/office/drawing/2014/main" id="{1D4E2DDC-778E-4992-884E-FCB9AEFB69D6}"/>
            </a:ext>
          </a:extLst>
        </xdr:cNvPr>
        <xdr:cNvCxnSpPr>
          <a:cxnSpLocks noChangeShapeType="1"/>
          <a:stCxn id="51" idx="0"/>
        </xdr:cNvCxnSpPr>
      </xdr:nvCxnSpPr>
      <xdr:spPr bwMode="auto">
        <a:xfrm flipV="1">
          <a:off x="6553200" y="7800975"/>
          <a:ext cx="38100" cy="9144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504825</xdr:colOff>
      <xdr:row>27</xdr:row>
      <xdr:rowOff>19050</xdr:rowOff>
    </xdr:from>
    <xdr:to>
      <xdr:col>8</xdr:col>
      <xdr:colOff>504825</xdr:colOff>
      <xdr:row>32</xdr:row>
      <xdr:rowOff>114300</xdr:rowOff>
    </xdr:to>
    <xdr:cxnSp macro="">
      <xdr:nvCxnSpPr>
        <xdr:cNvPr id="6706" name="Straight Arrow Connector 54">
          <a:extLst>
            <a:ext uri="{FF2B5EF4-FFF2-40B4-BE49-F238E27FC236}">
              <a16:creationId xmlns:a16="http://schemas.microsoft.com/office/drawing/2014/main" id="{0713D404-5E5F-4A3C-99F6-952A4B4A50AB}"/>
            </a:ext>
          </a:extLst>
        </xdr:cNvPr>
        <xdr:cNvCxnSpPr>
          <a:cxnSpLocks noChangeShapeType="1"/>
          <a:stCxn id="6208" idx="0"/>
        </xdr:cNvCxnSpPr>
      </xdr:nvCxnSpPr>
      <xdr:spPr bwMode="auto">
        <a:xfrm flipV="1">
          <a:off x="4076700" y="7877175"/>
          <a:ext cx="0" cy="838200"/>
        </a:xfrm>
        <a:prstGeom prst="straightConnector1">
          <a:avLst/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285750</xdr:colOff>
      <xdr:row>2</xdr:row>
      <xdr:rowOff>95250</xdr:rowOff>
    </xdr:from>
    <xdr:to>
      <xdr:col>17</xdr:col>
      <xdr:colOff>361950</xdr:colOff>
      <xdr:row>3</xdr:row>
      <xdr:rowOff>76200</xdr:rowOff>
    </xdr:to>
    <xdr:sp macro="" textlink="">
      <xdr:nvSpPr>
        <xdr:cNvPr id="2075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63405-9EFD-4E2C-AA66-EC0FB60841DB}"/>
            </a:ext>
          </a:extLst>
        </xdr:cNvPr>
        <xdr:cNvSpPr txBox="1">
          <a:spLocks noChangeArrowheads="1"/>
        </xdr:cNvSpPr>
      </xdr:nvSpPr>
      <xdr:spPr bwMode="auto">
        <a:xfrm>
          <a:off x="6962775" y="1457325"/>
          <a:ext cx="8001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IE" u="sng"/>
        </a:p>
      </xdr:txBody>
    </xdr:sp>
    <xdr:clientData fPrintsWithSheet="0"/>
  </xdr:twoCellAnchor>
  <xdr:twoCellAnchor>
    <xdr:from>
      <xdr:col>15</xdr:col>
      <xdr:colOff>285750</xdr:colOff>
      <xdr:row>3</xdr:row>
      <xdr:rowOff>114300</xdr:rowOff>
    </xdr:from>
    <xdr:to>
      <xdr:col>17</xdr:col>
      <xdr:colOff>371475</xdr:colOff>
      <xdr:row>4</xdr:row>
      <xdr:rowOff>142875</xdr:rowOff>
    </xdr:to>
    <xdr:sp macro="" textlink="">
      <xdr:nvSpPr>
        <xdr:cNvPr id="2076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5A63FC-C811-4F20-8B52-5DD94302792E}"/>
            </a:ext>
          </a:extLst>
        </xdr:cNvPr>
        <xdr:cNvSpPr txBox="1">
          <a:spLocks noChangeArrowheads="1"/>
        </xdr:cNvSpPr>
      </xdr:nvSpPr>
      <xdr:spPr bwMode="auto">
        <a:xfrm>
          <a:off x="6962775" y="1666875"/>
          <a:ext cx="809625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IE"/>
        </a:p>
      </xdr:txBody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85725</xdr:colOff>
      <xdr:row>4</xdr:row>
      <xdr:rowOff>85725</xdr:rowOff>
    </xdr:to>
    <xdr:sp macro="" textlink="">
      <xdr:nvSpPr>
        <xdr:cNvPr id="2252" name="Line 29">
          <a:extLst>
            <a:ext uri="{FF2B5EF4-FFF2-40B4-BE49-F238E27FC236}">
              <a16:creationId xmlns:a16="http://schemas.microsoft.com/office/drawing/2014/main" id="{6807D96E-2C67-4612-AE3D-FC29729DED34}"/>
            </a:ext>
          </a:extLst>
        </xdr:cNvPr>
        <xdr:cNvSpPr>
          <a:spLocks noChangeShapeType="1"/>
        </xdr:cNvSpPr>
      </xdr:nvSpPr>
      <xdr:spPr bwMode="auto">
        <a:xfrm>
          <a:off x="7058025" y="1828800"/>
          <a:ext cx="42862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15</xdr:col>
      <xdr:colOff>381000</xdr:colOff>
      <xdr:row>4</xdr:row>
      <xdr:rowOff>85725</xdr:rowOff>
    </xdr:from>
    <xdr:to>
      <xdr:col>17</xdr:col>
      <xdr:colOff>66675</xdr:colOff>
      <xdr:row>4</xdr:row>
      <xdr:rowOff>85725</xdr:rowOff>
    </xdr:to>
    <xdr:sp macro="" textlink="">
      <xdr:nvSpPr>
        <xdr:cNvPr id="2253" name="Line 30">
          <a:extLst>
            <a:ext uri="{FF2B5EF4-FFF2-40B4-BE49-F238E27FC236}">
              <a16:creationId xmlns:a16="http://schemas.microsoft.com/office/drawing/2014/main" id="{6BEED25F-4FCE-4218-A823-0522C6E4DAB1}"/>
            </a:ext>
          </a:extLst>
        </xdr:cNvPr>
        <xdr:cNvSpPr>
          <a:spLocks noChangeShapeType="1"/>
        </xdr:cNvSpPr>
      </xdr:nvSpPr>
      <xdr:spPr bwMode="auto">
        <a:xfrm flipH="1">
          <a:off x="7058025" y="1828800"/>
          <a:ext cx="409575" cy="0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PrintsWithSheet="0"/>
  </xdr:twoCellAnchor>
  <xdr:twoCellAnchor>
    <xdr:from>
      <xdr:col>2</xdr:col>
      <xdr:colOff>19050</xdr:colOff>
      <xdr:row>76</xdr:row>
      <xdr:rowOff>171450</xdr:rowOff>
    </xdr:from>
    <xdr:to>
      <xdr:col>5</xdr:col>
      <xdr:colOff>114300</xdr:colOff>
      <xdr:row>77</xdr:row>
      <xdr:rowOff>161925</xdr:rowOff>
    </xdr:to>
    <xdr:sp macro="" textlink="">
      <xdr:nvSpPr>
        <xdr:cNvPr id="2081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5950FB-21B2-4BEB-B08F-859059D6C6F4}"/>
            </a:ext>
          </a:extLst>
        </xdr:cNvPr>
        <xdr:cNvSpPr txBox="1">
          <a:spLocks noChangeArrowheads="1"/>
        </xdr:cNvSpPr>
      </xdr:nvSpPr>
      <xdr:spPr bwMode="auto">
        <a:xfrm>
          <a:off x="180975" y="8867775"/>
          <a:ext cx="2466975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IE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IE"/>
        </a:p>
      </xdr:txBody>
    </xdr:sp>
    <xdr:clientData fPrintsWithSheet="0"/>
  </xdr:twoCellAnchor>
  <xdr:twoCellAnchor editAs="oneCell">
    <xdr:from>
      <xdr:col>1</xdr:col>
      <xdr:colOff>0</xdr:colOff>
      <xdr:row>1</xdr:row>
      <xdr:rowOff>1</xdr:rowOff>
    </xdr:from>
    <xdr:to>
      <xdr:col>19</xdr:col>
      <xdr:colOff>0</xdr:colOff>
      <xdr:row>2</xdr:row>
      <xdr:rowOff>42688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9E9D9C-EFE2-4AB7-8864-D2691D25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1"/>
          <a:ext cx="8067675" cy="13095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supportcs.megazyme.com/support/home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megazyme.com/" TargetMode="External"/><Relationship Id="rId1" Type="http://schemas.openxmlformats.org/officeDocument/2006/relationships/hyperlink" Target="mailto:info@megazyme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support.megazyme.com/support/hom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3"/>
  <sheetViews>
    <sheetView tabSelected="1" zoomScaleNormal="82" workbookViewId="0">
      <selection activeCell="N52" sqref="N52"/>
    </sheetView>
  </sheetViews>
  <sheetFormatPr defaultColWidth="12.28515625" defaultRowHeight="15" x14ac:dyDescent="0.3"/>
  <cols>
    <col min="1" max="1" width="1.7109375" style="2" customWidth="1"/>
    <col min="2" max="2" width="0.42578125" style="2" customWidth="1"/>
    <col min="3" max="3" width="1.140625" style="11" customWidth="1"/>
    <col min="4" max="4" width="10.28515625" style="2" customWidth="1"/>
    <col min="5" max="5" width="15.140625" style="2" customWidth="1"/>
    <col min="6" max="8" width="8.28515625" style="2" customWidth="1"/>
    <col min="9" max="9" width="10.7109375" style="2" customWidth="1"/>
    <col min="10" max="10" width="9.85546875" style="2" customWidth="1"/>
    <col min="11" max="11" width="10.7109375" style="2" customWidth="1"/>
    <col min="12" max="13" width="9.28515625" style="2" customWidth="1"/>
    <col min="14" max="14" width="11" style="2" customWidth="1"/>
    <col min="15" max="15" width="8.28515625" style="2" customWidth="1"/>
    <col min="16" max="16" width="1.7109375" style="2" customWidth="1"/>
    <col min="17" max="17" width="86" style="2" customWidth="1"/>
    <col min="18" max="16384" width="12.28515625" style="2"/>
  </cols>
  <sheetData>
    <row r="1" spans="1:18" ht="7.7" customHeight="1" x14ac:dyDescent="0.3">
      <c r="A1" s="1"/>
      <c r="B1" s="1"/>
      <c r="C1" s="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8" ht="13.7" customHeight="1" x14ac:dyDescent="0.3">
      <c r="A2" s="1"/>
      <c r="B2" s="3"/>
      <c r="C2" s="9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"/>
    </row>
    <row r="3" spans="1:18" ht="27" customHeight="1" x14ac:dyDescent="0.3">
      <c r="A3" s="1"/>
      <c r="B3" s="3"/>
      <c r="C3" s="9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0"/>
      <c r="P3" s="3"/>
      <c r="Q3" s="1"/>
    </row>
    <row r="4" spans="1:18" ht="39.75" customHeight="1" x14ac:dyDescent="0.3">
      <c r="A4" s="1"/>
      <c r="B4" s="3"/>
      <c r="C4" s="9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30"/>
      <c r="P4" s="3"/>
      <c r="Q4" s="1"/>
    </row>
    <row r="5" spans="1:18" ht="18.2" customHeight="1" x14ac:dyDescent="0.3">
      <c r="A5" s="1"/>
      <c r="B5" s="3"/>
      <c r="C5" s="10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30"/>
      <c r="P5" s="3"/>
      <c r="Q5" s="1"/>
    </row>
    <row r="6" spans="1:18" ht="13.7" customHeight="1" x14ac:dyDescent="0.3">
      <c r="A6" s="1"/>
      <c r="B6" s="3"/>
      <c r="C6" s="10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3"/>
      <c r="Q6" s="1"/>
    </row>
    <row r="7" spans="1:18" s="14" customFormat="1" ht="54.95" customHeight="1" x14ac:dyDescent="0.4">
      <c r="A7" s="1"/>
      <c r="B7" s="3"/>
      <c r="C7" s="31" t="s">
        <v>19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30"/>
      <c r="P7" s="3"/>
      <c r="Q7" s="1"/>
    </row>
    <row r="8" spans="1:18" s="14" customFormat="1" ht="51" customHeight="1" x14ac:dyDescent="0.3">
      <c r="A8" s="1"/>
      <c r="B8" s="3"/>
      <c r="C8" s="99" t="s">
        <v>33</v>
      </c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3"/>
      <c r="Q8" s="1"/>
    </row>
    <row r="9" spans="1:18" s="14" customFormat="1" ht="51" customHeight="1" x14ac:dyDescent="0.4">
      <c r="A9" s="1"/>
      <c r="B9" s="3"/>
      <c r="C9" s="31" t="s">
        <v>20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3"/>
      <c r="P9" s="3"/>
      <c r="Q9" s="1"/>
    </row>
    <row r="10" spans="1:18" s="14" customFormat="1" ht="18.75" x14ac:dyDescent="0.35">
      <c r="A10" s="1"/>
      <c r="B10" s="3"/>
      <c r="C10" s="29" t="s">
        <v>28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"/>
      <c r="P10" s="3"/>
      <c r="Q10" s="1"/>
    </row>
    <row r="11" spans="1:18" s="14" customFormat="1" ht="17.25" x14ac:dyDescent="0.35">
      <c r="A11" s="1"/>
      <c r="B11" s="3"/>
      <c r="C11" s="29" t="s">
        <v>29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3"/>
      <c r="P11" s="3"/>
      <c r="Q11" s="1"/>
    </row>
    <row r="12" spans="1:18" s="14" customFormat="1" x14ac:dyDescent="0.3">
      <c r="A12" s="1"/>
      <c r="B12" s="3"/>
      <c r="C12" s="9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"/>
      <c r="P12" s="3"/>
      <c r="Q12" s="1"/>
    </row>
    <row r="13" spans="1:18" s="14" customFormat="1" ht="45.95" customHeight="1" x14ac:dyDescent="0.3">
      <c r="A13" s="1"/>
      <c r="B13" s="3"/>
      <c r="C13" s="9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3"/>
      <c r="P13" s="3"/>
      <c r="Q13" s="1"/>
    </row>
    <row r="14" spans="1:18" s="12" customFormat="1" x14ac:dyDescent="0.3">
      <c r="A14" s="1"/>
      <c r="B14" s="3"/>
      <c r="C14" s="9"/>
      <c r="D14" s="3"/>
      <c r="E14" s="32" t="s">
        <v>14</v>
      </c>
      <c r="F14" s="104"/>
      <c r="G14" s="105"/>
      <c r="H14" s="106"/>
      <c r="I14" s="3"/>
      <c r="J14" s="3"/>
      <c r="K14" s="3"/>
      <c r="L14" s="50"/>
      <c r="M14" s="50"/>
      <c r="N14" s="50"/>
      <c r="O14" s="3"/>
      <c r="P14" s="50"/>
      <c r="Q14" s="1"/>
      <c r="R14" s="3"/>
    </row>
    <row r="15" spans="1:18" s="12" customFormat="1" ht="24.2" customHeight="1" x14ac:dyDescent="0.3">
      <c r="A15" s="1"/>
      <c r="B15" s="3"/>
      <c r="C15" s="9"/>
      <c r="D15" s="3"/>
      <c r="E15" s="3"/>
      <c r="F15" s="3"/>
      <c r="G15" s="3"/>
      <c r="H15" s="3"/>
      <c r="I15" s="3"/>
      <c r="J15" s="2"/>
      <c r="K15" s="55"/>
      <c r="L15" s="3"/>
      <c r="M15" s="3"/>
      <c r="N15" s="3"/>
      <c r="O15" s="3"/>
      <c r="P15" s="3"/>
      <c r="Q15" s="1"/>
      <c r="R15" s="9"/>
    </row>
    <row r="16" spans="1:18" s="12" customFormat="1" x14ac:dyDescent="0.3">
      <c r="A16" s="1"/>
      <c r="B16" s="3"/>
      <c r="C16" s="9"/>
      <c r="D16" s="5"/>
      <c r="E16" s="5"/>
      <c r="F16" s="32" t="s">
        <v>15</v>
      </c>
      <c r="G16" s="2"/>
      <c r="H16" s="3"/>
      <c r="I16" s="5"/>
      <c r="J16" s="3"/>
      <c r="K16" s="55"/>
      <c r="L16" s="3"/>
      <c r="M16" s="3"/>
      <c r="N16" s="3"/>
      <c r="O16" s="3"/>
      <c r="P16" s="3"/>
      <c r="Q16" s="1"/>
      <c r="R16" s="9"/>
    </row>
    <row r="17" spans="1:18" s="14" customFormat="1" ht="19.5" x14ac:dyDescent="0.4">
      <c r="A17" s="1"/>
      <c r="B17" s="3"/>
      <c r="C17" s="9"/>
      <c r="D17" s="5"/>
      <c r="E17" s="56" t="s">
        <v>25</v>
      </c>
      <c r="F17" s="33" t="s">
        <v>12</v>
      </c>
      <c r="G17" s="33" t="s">
        <v>13</v>
      </c>
      <c r="H17" s="5"/>
      <c r="I17" s="5"/>
      <c r="J17" s="3"/>
      <c r="K17" s="3"/>
      <c r="L17" s="3"/>
      <c r="M17" s="3"/>
      <c r="N17" s="3"/>
      <c r="O17" s="3"/>
      <c r="P17" s="3"/>
      <c r="Q17" s="1"/>
      <c r="R17" s="3"/>
    </row>
    <row r="18" spans="1:18" s="14" customFormat="1" x14ac:dyDescent="0.3">
      <c r="A18" s="1"/>
      <c r="B18" s="3"/>
      <c r="C18" s="9"/>
      <c r="D18" s="5">
        <v>1</v>
      </c>
      <c r="E18" s="57" t="s">
        <v>31</v>
      </c>
      <c r="F18" s="90"/>
      <c r="G18" s="90"/>
      <c r="H18" s="5"/>
      <c r="I18" s="5"/>
      <c r="J18" s="3"/>
      <c r="K18" s="3"/>
      <c r="L18" s="3"/>
      <c r="M18" s="3"/>
      <c r="N18" s="3"/>
      <c r="O18" s="3"/>
      <c r="P18" s="3"/>
      <c r="Q18" s="1"/>
      <c r="R18" s="3"/>
    </row>
    <row r="19" spans="1:18" s="14" customFormat="1" x14ac:dyDescent="0.3">
      <c r="A19" s="1"/>
      <c r="B19" s="3"/>
      <c r="C19" s="9"/>
      <c r="D19" s="2"/>
      <c r="E19" s="57" t="s">
        <v>36</v>
      </c>
      <c r="F19" s="91"/>
      <c r="G19" s="91"/>
      <c r="H19" s="5"/>
      <c r="I19" s="5"/>
      <c r="J19" s="3"/>
      <c r="K19" s="3"/>
      <c r="L19" s="3"/>
      <c r="M19" s="3"/>
      <c r="N19" s="3"/>
      <c r="O19" s="3"/>
      <c r="P19" s="3"/>
      <c r="Q19" s="1"/>
      <c r="R19" s="3"/>
    </row>
    <row r="20" spans="1:18" s="14" customFormat="1" x14ac:dyDescent="0.3">
      <c r="A20" s="1"/>
      <c r="B20" s="3"/>
      <c r="C20" s="9"/>
      <c r="D20" s="5">
        <v>2</v>
      </c>
      <c r="E20" s="57" t="s">
        <v>31</v>
      </c>
      <c r="F20" s="90"/>
      <c r="G20" s="90"/>
      <c r="H20" s="5"/>
      <c r="I20" s="5"/>
      <c r="J20" s="3"/>
      <c r="K20" s="3"/>
      <c r="L20" s="3"/>
      <c r="M20" s="3"/>
      <c r="N20" s="3"/>
      <c r="O20" s="3"/>
      <c r="P20" s="3"/>
      <c r="Q20" s="1"/>
      <c r="R20" s="3"/>
    </row>
    <row r="21" spans="1:18" s="14" customFormat="1" x14ac:dyDescent="0.3">
      <c r="A21" s="1"/>
      <c r="B21" s="3"/>
      <c r="C21" s="9"/>
      <c r="D21" s="5"/>
      <c r="E21" s="57" t="s">
        <v>36</v>
      </c>
      <c r="F21" s="91"/>
      <c r="G21" s="91"/>
      <c r="H21" s="5"/>
      <c r="I21" s="5"/>
      <c r="J21" s="3"/>
      <c r="K21" s="3"/>
      <c r="L21" s="3"/>
      <c r="M21" s="3"/>
      <c r="N21" s="3"/>
      <c r="O21" s="3"/>
      <c r="P21" s="3"/>
      <c r="Q21" s="1"/>
      <c r="R21" s="3"/>
    </row>
    <row r="22" spans="1:18" s="14" customFormat="1" x14ac:dyDescent="0.3">
      <c r="A22" s="1"/>
      <c r="B22" s="3"/>
      <c r="C22" s="9"/>
      <c r="D22" s="58" t="s">
        <v>30</v>
      </c>
      <c r="E22" s="57" t="s">
        <v>31</v>
      </c>
      <c r="F22" s="59">
        <v>0</v>
      </c>
      <c r="G22" s="59">
        <v>0</v>
      </c>
      <c r="H22" s="5"/>
      <c r="I22" s="5"/>
      <c r="J22" s="3"/>
      <c r="K22" s="3"/>
      <c r="L22" s="3"/>
      <c r="M22" s="3"/>
      <c r="N22" s="3"/>
      <c r="O22" s="3"/>
      <c r="P22" s="3"/>
      <c r="Q22" s="1"/>
      <c r="R22" s="3"/>
    </row>
    <row r="23" spans="1:18" s="14" customFormat="1" ht="20.25" customHeight="1" x14ac:dyDescent="0.3">
      <c r="A23" s="1"/>
      <c r="B23" s="3"/>
      <c r="C23" s="9"/>
      <c r="D23" s="3"/>
      <c r="E23" s="57" t="s">
        <v>36</v>
      </c>
      <c r="F23" s="89">
        <v>0</v>
      </c>
      <c r="G23" s="89">
        <v>0</v>
      </c>
      <c r="H23" s="3"/>
      <c r="I23" s="3"/>
      <c r="J23" s="3"/>
      <c r="K23" s="3"/>
      <c r="L23" s="3"/>
      <c r="M23" s="3"/>
      <c r="N23" s="3"/>
      <c r="O23" s="3"/>
      <c r="P23" s="3"/>
      <c r="Q23" s="1"/>
      <c r="R23" s="3"/>
    </row>
    <row r="24" spans="1:18" s="14" customFormat="1" x14ac:dyDescent="0.3">
      <c r="A24" s="1"/>
      <c r="B24" s="3"/>
      <c r="C24" s="9"/>
      <c r="D24" s="2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1"/>
      <c r="R24" s="3"/>
    </row>
    <row r="25" spans="1:18" s="14" customFormat="1" x14ac:dyDescent="0.3">
      <c r="A25" s="1"/>
      <c r="B25" s="3"/>
      <c r="C25" s="9"/>
      <c r="D25" s="3"/>
      <c r="E25" s="60" t="s">
        <v>25</v>
      </c>
      <c r="F25" s="32" t="s">
        <v>16</v>
      </c>
      <c r="G25" s="3"/>
      <c r="H25" s="3"/>
      <c r="I25" s="3"/>
      <c r="J25" s="3"/>
      <c r="K25" s="32" t="s">
        <v>1</v>
      </c>
      <c r="L25" s="32"/>
      <c r="M25" s="3"/>
      <c r="N25" s="34"/>
      <c r="O25" s="3"/>
      <c r="P25" s="3"/>
      <c r="Q25" s="1"/>
      <c r="R25" s="3"/>
    </row>
    <row r="26" spans="1:18" s="14" customFormat="1" ht="45" x14ac:dyDescent="0.3">
      <c r="A26" s="1"/>
      <c r="B26" s="3"/>
      <c r="C26" s="9"/>
      <c r="D26" s="6" t="s">
        <v>0</v>
      </c>
      <c r="E26" s="6"/>
      <c r="F26" s="35" t="s">
        <v>12</v>
      </c>
      <c r="G26" s="35" t="s">
        <v>13</v>
      </c>
      <c r="H26" s="7" t="s">
        <v>17</v>
      </c>
      <c r="I26" s="7" t="s">
        <v>18</v>
      </c>
      <c r="J26" s="64"/>
      <c r="K26" s="7" t="s">
        <v>38</v>
      </c>
      <c r="L26" s="7" t="s">
        <v>26</v>
      </c>
      <c r="M26" s="7" t="s">
        <v>2</v>
      </c>
      <c r="N26" s="7" t="s">
        <v>27</v>
      </c>
      <c r="O26" s="3"/>
      <c r="P26" s="3"/>
      <c r="Q26" s="1"/>
    </row>
    <row r="27" spans="1:18" s="14" customFormat="1" x14ac:dyDescent="0.3">
      <c r="A27" s="1"/>
      <c r="B27" s="3"/>
      <c r="C27" s="9"/>
      <c r="D27" s="92"/>
      <c r="E27" s="57" t="s">
        <v>32</v>
      </c>
      <c r="F27" s="90"/>
      <c r="G27" s="90"/>
      <c r="H27" s="93">
        <v>0.2</v>
      </c>
      <c r="I27" s="92">
        <v>1</v>
      </c>
      <c r="J27" s="70"/>
      <c r="K27" s="72" t="str">
        <f>IF(OR(ISBLANK(F27),ISBLANK(G27),A1_ablank_ave=0,A2_ablank_ave=0),"",Change_absorbance)</f>
        <v/>
      </c>
      <c r="L27" s="72" t="str">
        <f>IF(OR(ISBLANK(F27),ISBLANK(G27),A1_ablank_ave=0,A2_ablank_ave=0),"",Concentration_gL)</f>
        <v/>
      </c>
      <c r="M27" s="94"/>
      <c r="N27" s="74">
        <f>IF(ISERROR(Concentration_gg),"",Concentration_gg)</f>
        <v>0</v>
      </c>
      <c r="O27" s="3"/>
      <c r="P27" s="3"/>
      <c r="Q27" s="1"/>
    </row>
    <row r="28" spans="1:18" s="14" customFormat="1" x14ac:dyDescent="0.3">
      <c r="A28" s="1"/>
      <c r="B28" s="3"/>
      <c r="C28" s="9"/>
      <c r="D28" s="70"/>
      <c r="E28" s="57" t="s">
        <v>36</v>
      </c>
      <c r="F28" s="95"/>
      <c r="G28" s="95"/>
      <c r="H28" s="96">
        <v>0.2</v>
      </c>
      <c r="I28" s="97">
        <v>1</v>
      </c>
      <c r="J28" s="70"/>
      <c r="K28" s="78"/>
      <c r="L28" s="78"/>
      <c r="M28" s="76"/>
      <c r="N28" s="80"/>
      <c r="O28" s="3"/>
      <c r="P28" s="3"/>
      <c r="Q28" s="1"/>
    </row>
    <row r="29" spans="1:18" s="14" customFormat="1" x14ac:dyDescent="0.3">
      <c r="A29" s="1"/>
      <c r="B29" s="3"/>
      <c r="C29" s="9"/>
      <c r="D29" s="82"/>
      <c r="E29" s="83" t="s">
        <v>37</v>
      </c>
      <c r="F29" s="84"/>
      <c r="G29" s="84"/>
      <c r="H29" s="84"/>
      <c r="I29" s="84"/>
      <c r="J29" s="70"/>
      <c r="K29" s="86" t="str">
        <f>IF(OR(ISBLANK(F27),ISBLANK(G27),ISBLANK(F28),ISBLANK(G28),A1_ablank_ave=0,A2_ablank_ave=0,A1_ublank_ave=0,A2_ublank_ave=0),"",Change_absorbance)</f>
        <v/>
      </c>
      <c r="L29" s="86" t="str">
        <f>IF(OR(ISBLANK(F27),ISBLANK(G27),ISBLANK(F28),ISBLANK(G28),A1_ablank_ave=0,A2_ablank_ave=0,A1_ublank_ave=0,A2_ublank_ave=0),"",Concentration_gL)</f>
        <v/>
      </c>
      <c r="M29" s="84"/>
      <c r="N29" s="88" t="str">
        <f>IF(ISERROR(Concentration_gg),"",Concentration_gg)</f>
        <v/>
      </c>
      <c r="O29" s="3"/>
      <c r="P29" s="3"/>
      <c r="Q29" s="1"/>
    </row>
    <row r="30" spans="1:18" s="14" customFormat="1" ht="6.6" customHeight="1" x14ac:dyDescent="0.3">
      <c r="A30" s="1"/>
      <c r="B30" s="3"/>
      <c r="C30" s="9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3"/>
      <c r="O30" s="3"/>
      <c r="P30" s="3"/>
      <c r="Q30" s="1"/>
    </row>
    <row r="31" spans="1:18" s="14" customFormat="1" ht="7.7" customHeight="1" x14ac:dyDescent="0.3">
      <c r="A31" s="1"/>
      <c r="B31" s="3"/>
      <c r="C31" s="9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3"/>
      <c r="P31" s="3"/>
      <c r="Q31" s="1"/>
    </row>
    <row r="32" spans="1:18" s="14" customFormat="1" x14ac:dyDescent="0.3">
      <c r="A32" s="1"/>
      <c r="B32" s="3"/>
      <c r="C32" s="9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3"/>
      <c r="P32" s="3"/>
      <c r="Q32" s="1"/>
    </row>
    <row r="33" spans="1:17" s="14" customFormat="1" x14ac:dyDescent="0.3">
      <c r="A33" s="1"/>
      <c r="B33" s="3"/>
      <c r="C33" s="9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3"/>
      <c r="P33" s="3"/>
      <c r="Q33" s="1"/>
    </row>
    <row r="34" spans="1:17" s="14" customFormat="1" x14ac:dyDescent="0.3">
      <c r="A34" s="1"/>
      <c r="B34" s="3"/>
      <c r="C34" s="9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3"/>
      <c r="P34" s="3"/>
      <c r="Q34" s="1"/>
    </row>
    <row r="35" spans="1:17" s="14" customFormat="1" x14ac:dyDescent="0.3">
      <c r="A35" s="1"/>
      <c r="B35" s="3"/>
      <c r="C35" s="9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3"/>
      <c r="P35" s="3"/>
      <c r="Q35" s="1"/>
    </row>
    <row r="36" spans="1:17" s="14" customFormat="1" x14ac:dyDescent="0.3">
      <c r="A36" s="1"/>
      <c r="B36" s="3"/>
      <c r="C36" s="9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3"/>
      <c r="P36" s="3"/>
      <c r="Q36" s="1"/>
    </row>
    <row r="37" spans="1:17" s="14" customFormat="1" x14ac:dyDescent="0.3">
      <c r="A37" s="1"/>
      <c r="B37" s="3"/>
      <c r="C37" s="9"/>
      <c r="D37" s="16"/>
      <c r="E37" s="16"/>
      <c r="F37" s="16"/>
      <c r="G37" s="16"/>
      <c r="H37" s="16"/>
      <c r="I37" s="16"/>
      <c r="J37" s="16" t="s">
        <v>21</v>
      </c>
      <c r="K37" s="16"/>
      <c r="L37" s="16"/>
      <c r="M37" s="16"/>
      <c r="N37" s="16"/>
      <c r="O37" s="3"/>
      <c r="P37" s="3"/>
      <c r="Q37" s="1"/>
    </row>
    <row r="38" spans="1:17" s="14" customFormat="1" x14ac:dyDescent="0.3">
      <c r="A38" s="1"/>
      <c r="B38" s="3"/>
      <c r="C38" s="9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3"/>
      <c r="P38" s="3"/>
      <c r="Q38" s="1"/>
    </row>
    <row r="39" spans="1:17" s="14" customFormat="1" x14ac:dyDescent="0.3">
      <c r="A39" s="1"/>
      <c r="B39" s="3"/>
      <c r="C39" s="9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3"/>
      <c r="P39" s="3"/>
      <c r="Q39" s="1"/>
    </row>
    <row r="40" spans="1:17" s="14" customFormat="1" x14ac:dyDescent="0.3">
      <c r="A40" s="1"/>
      <c r="B40" s="3"/>
      <c r="C40" s="9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3"/>
      <c r="P40" s="3"/>
      <c r="Q40" s="1"/>
    </row>
    <row r="41" spans="1:17" s="14" customFormat="1" x14ac:dyDescent="0.3">
      <c r="A41" s="1"/>
      <c r="B41" s="3"/>
      <c r="C41" s="9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3"/>
      <c r="P41" s="3"/>
      <c r="Q41" s="1"/>
    </row>
    <row r="42" spans="1:17" s="14" customFormat="1" ht="6.6" customHeight="1" x14ac:dyDescent="0.3">
      <c r="A42" s="1"/>
      <c r="B42" s="3"/>
      <c r="C42" s="9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3"/>
      <c r="P42" s="3"/>
      <c r="Q42" s="1"/>
    </row>
    <row r="43" spans="1:17" s="14" customFormat="1" ht="30.6" customHeight="1" x14ac:dyDescent="0.4">
      <c r="A43" s="1"/>
      <c r="B43" s="3"/>
      <c r="C43" s="36" t="s">
        <v>6</v>
      </c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4"/>
      <c r="P43" s="3"/>
      <c r="Q43" s="1"/>
    </row>
    <row r="44" spans="1:17" s="18" customFormat="1" ht="24.95" customHeight="1" x14ac:dyDescent="0.35">
      <c r="A44" s="17"/>
      <c r="B44" s="20"/>
      <c r="C44" s="37" t="s">
        <v>7</v>
      </c>
      <c r="D44" s="26"/>
      <c r="E44" s="26"/>
      <c r="F44" s="26"/>
      <c r="G44" s="26"/>
      <c r="H44" s="26"/>
      <c r="I44" s="26"/>
      <c r="K44" s="26"/>
      <c r="L44" s="26"/>
      <c r="M44" s="26"/>
      <c r="N44" s="26"/>
      <c r="O44" s="25"/>
      <c r="P44" s="20"/>
      <c r="Q44" s="17"/>
    </row>
    <row r="45" spans="1:17" s="19" customFormat="1" ht="18.95" customHeight="1" x14ac:dyDescent="0.35">
      <c r="A45" s="17"/>
      <c r="B45" s="20"/>
      <c r="C45" s="101" t="s">
        <v>8</v>
      </c>
      <c r="D45" s="102"/>
      <c r="E45" s="103"/>
      <c r="F45" s="103"/>
      <c r="G45" s="47"/>
      <c r="H45" s="47"/>
      <c r="I45" s="38"/>
      <c r="J45" s="26"/>
      <c r="K45" s="38"/>
      <c r="L45" s="38"/>
      <c r="M45" s="38"/>
      <c r="N45" s="38"/>
      <c r="O45" s="26"/>
      <c r="P45" s="21"/>
      <c r="Q45" s="17"/>
    </row>
    <row r="46" spans="1:17" s="19" customFormat="1" ht="60" customHeight="1" x14ac:dyDescent="0.3">
      <c r="A46" s="17"/>
      <c r="B46" s="20"/>
      <c r="C46" s="102"/>
      <c r="D46" s="102"/>
      <c r="E46" s="103"/>
      <c r="F46" s="103"/>
      <c r="G46" s="47"/>
      <c r="H46" s="47"/>
      <c r="I46" s="38"/>
      <c r="J46" s="39" t="s">
        <v>9</v>
      </c>
      <c r="K46" s="38"/>
      <c r="L46" s="38"/>
      <c r="M46" s="38"/>
      <c r="N46" s="38"/>
      <c r="O46" s="39"/>
      <c r="P46" s="21"/>
      <c r="Q46" s="17"/>
    </row>
    <row r="47" spans="1:17" s="19" customFormat="1" ht="30.95" customHeight="1" x14ac:dyDescent="0.35">
      <c r="A47" s="17"/>
      <c r="B47" s="20"/>
      <c r="C47" s="27" t="s">
        <v>3</v>
      </c>
      <c r="D47" s="27"/>
      <c r="E47" s="27"/>
      <c r="F47" s="27"/>
      <c r="G47" s="27"/>
      <c r="H47" s="27"/>
      <c r="I47" s="27"/>
      <c r="J47" s="40"/>
      <c r="K47" s="27"/>
      <c r="L47" s="27"/>
      <c r="M47" s="27"/>
      <c r="N47" s="27"/>
      <c r="O47" s="40"/>
      <c r="P47" s="21"/>
      <c r="Q47" s="17"/>
    </row>
    <row r="48" spans="1:17" s="19" customFormat="1" ht="16.7" customHeight="1" x14ac:dyDescent="0.35">
      <c r="A48" s="17"/>
      <c r="B48" s="20"/>
      <c r="C48" s="28" t="s">
        <v>10</v>
      </c>
      <c r="D48" s="27"/>
      <c r="E48" s="27"/>
      <c r="F48" s="27"/>
      <c r="G48" s="27"/>
      <c r="H48" s="27"/>
      <c r="I48" s="27"/>
      <c r="J48" s="39" t="s">
        <v>34</v>
      </c>
      <c r="K48" s="27"/>
      <c r="L48" s="27"/>
      <c r="M48" s="27"/>
      <c r="N48" s="27"/>
      <c r="O48" s="39"/>
      <c r="P48" s="21"/>
      <c r="Q48" s="17"/>
    </row>
    <row r="49" spans="1:17" s="19" customFormat="1" ht="16.7" customHeight="1" x14ac:dyDescent="0.35">
      <c r="A49" s="17"/>
      <c r="B49" s="20"/>
      <c r="C49" s="41" t="s">
        <v>11</v>
      </c>
      <c r="D49" s="27"/>
      <c r="E49" s="27"/>
      <c r="F49" s="27"/>
      <c r="G49" s="27"/>
      <c r="H49" s="27"/>
      <c r="I49" s="27"/>
      <c r="J49" s="39" t="s">
        <v>35</v>
      </c>
      <c r="K49" s="27"/>
      <c r="L49" s="27"/>
      <c r="M49" s="27"/>
      <c r="N49" s="27"/>
      <c r="O49" s="39"/>
      <c r="P49" s="21"/>
      <c r="Q49" s="17"/>
    </row>
    <row r="50" spans="1:17" ht="16.5" customHeight="1" x14ac:dyDescent="0.35">
      <c r="A50" s="17"/>
      <c r="B50" s="20"/>
      <c r="C50" s="41" t="s">
        <v>4</v>
      </c>
      <c r="D50" s="29"/>
      <c r="E50" s="29"/>
      <c r="F50" s="29"/>
      <c r="G50" s="29"/>
      <c r="H50" s="29"/>
      <c r="I50" s="29"/>
      <c r="J50" s="39" t="s">
        <v>5</v>
      </c>
      <c r="K50" s="29"/>
      <c r="L50" s="29"/>
      <c r="M50" s="29"/>
      <c r="N50"/>
      <c r="O50" s="39"/>
      <c r="P50" s="21"/>
      <c r="Q50" s="17"/>
    </row>
    <row r="51" spans="1:17" ht="16.7" customHeight="1" x14ac:dyDescent="0.35">
      <c r="A51" s="17"/>
      <c r="B51" s="20"/>
      <c r="C51" s="41"/>
      <c r="D51" s="29"/>
      <c r="E51" s="29"/>
      <c r="F51" s="29"/>
      <c r="G51" s="29"/>
      <c r="H51" s="29"/>
      <c r="I51" s="29"/>
      <c r="K51" s="29"/>
      <c r="L51" s="29"/>
      <c r="M51" s="29"/>
      <c r="N51" s="37" t="s">
        <v>39</v>
      </c>
      <c r="O51" s="26"/>
      <c r="P51" s="21"/>
      <c r="Q51" s="17"/>
    </row>
    <row r="52" spans="1:17" ht="6.6" customHeight="1" x14ac:dyDescent="0.35">
      <c r="A52" s="17"/>
      <c r="B52" s="20"/>
      <c r="C52" s="41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42"/>
      <c r="P52" s="21"/>
      <c r="Q52" s="17"/>
    </row>
    <row r="53" spans="1:17" s="18" customFormat="1" ht="399.9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</row>
  </sheetData>
  <sheetProtection password="8E71" sheet="1" objects="1" scenarios="1"/>
  <mergeCells count="3">
    <mergeCell ref="C8:O8"/>
    <mergeCell ref="C45:F46"/>
    <mergeCell ref="F14:H14"/>
  </mergeCells>
  <phoneticPr fontId="0" type="noConversion"/>
  <dataValidations count="2">
    <dataValidation allowBlank="1" sqref="O5:O7 O1:O2 A1:B1048576 D1:N7 C1:C43 C47 O47 C53:O65536 C49:C52 J47 D9:O13 K30:O44 D47:I52 Q1:Q1048576 J52 J30:J43 S1:IV1048576 D30:I44 P1:P13 R1:R13 P30:P65536 R30:R65536 K47:M52 N47:N49 N51:N52"/>
    <dataValidation allowBlank="1" showInputMessage="1" sqref="R14:R29 D14:P29"/>
  </dataValidations>
  <hyperlinks>
    <hyperlink ref="J50" r:id="rId1" display="mailto:info@megazyme.com"/>
    <hyperlink ref="J46" r:id="rId2" display="http://www.megazyme.com/"/>
    <hyperlink ref="J49" r:id="rId3"/>
    <hyperlink ref="J48" r:id="rId4"/>
  </hyperlinks>
  <pageMargins left="0.59055118110236227" right="0.59055118110236227" top="0.59055118110236227" bottom="0.98425196850393704" header="0.51181102362204722" footer="0.51181102362204722"/>
  <pageSetup paperSize="9" scale="87" orientation="landscape" horizontalDpi="360" verticalDpi="360" r:id="rId5"/>
  <headerFooter alignWithMargins="0">
    <oddFooter>&amp;LPrinted on &amp;D, Page &amp;P of &amp;N</oddFooter>
  </headerFooter>
  <rowBreaks count="1" manualBreakCount="1">
    <brk id="24" min="1" max="1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79"/>
  <sheetViews>
    <sheetView zoomScaleNormal="100" workbookViewId="0"/>
  </sheetViews>
  <sheetFormatPr defaultColWidth="12.28515625" defaultRowHeight="15" x14ac:dyDescent="0.3"/>
  <cols>
    <col min="1" max="1" width="1.7109375" style="98" customWidth="1"/>
    <col min="2" max="2" width="0.7109375" style="98" customWidth="1"/>
    <col min="3" max="3" width="3.140625" style="98" customWidth="1"/>
    <col min="4" max="4" width="17.140625" style="98" customWidth="1"/>
    <col min="5" max="5" width="15.28515625" style="98" customWidth="1"/>
    <col min="6" max="9" width="9.42578125" style="98" customWidth="1"/>
    <col min="10" max="10" width="0.85546875" style="98" customWidth="1"/>
    <col min="11" max="11" width="10.42578125" style="98" hidden="1" customWidth="1"/>
    <col min="12" max="12" width="11.85546875" style="98" customWidth="1"/>
    <col min="13" max="13" width="10.42578125" style="98" hidden="1" customWidth="1"/>
    <col min="14" max="14" width="10.85546875" style="98" customWidth="1"/>
    <col min="15" max="15" width="0.85546875" style="98" customWidth="1"/>
    <col min="16" max="16" width="10.85546875" style="98" customWidth="1"/>
    <col min="17" max="17" width="9.85546875" style="98" hidden="1" customWidth="1"/>
    <col min="18" max="18" width="10.85546875" style="98" customWidth="1"/>
    <col min="19" max="19" width="0.85546875" style="98" customWidth="1"/>
    <col min="20" max="20" width="200.7109375" style="98" customWidth="1"/>
    <col min="21" max="16384" width="12.28515625" style="98"/>
  </cols>
  <sheetData>
    <row r="1" spans="1:20" s="2" customFormat="1" ht="7.7" customHeight="1" x14ac:dyDescent="0.3">
      <c r="A1" s="1"/>
      <c r="B1" s="1"/>
      <c r="C1" s="1"/>
      <c r="D1" s="1"/>
      <c r="E1" s="1"/>
      <c r="F1" s="1"/>
      <c r="G1" s="1"/>
      <c r="H1" s="1"/>
      <c r="I1" s="1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1:20" s="2" customFormat="1" ht="99.95" customHeight="1" x14ac:dyDescent="0.3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8"/>
    </row>
    <row r="3" spans="1:20" s="2" customFormat="1" ht="15" customHeight="1" x14ac:dyDescent="0.3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8"/>
    </row>
    <row r="4" spans="1:20" s="2" customFormat="1" x14ac:dyDescent="0.3">
      <c r="A4" s="1"/>
      <c r="B4" s="3"/>
      <c r="C4" s="3"/>
      <c r="D4" s="3"/>
      <c r="E4" s="32" t="s">
        <v>14</v>
      </c>
      <c r="F4" s="107"/>
      <c r="G4" s="108"/>
      <c r="H4" s="109"/>
      <c r="I4" s="3"/>
      <c r="J4" s="3"/>
      <c r="K4" s="3"/>
      <c r="L4" s="50"/>
      <c r="M4" s="50"/>
      <c r="N4" s="50"/>
      <c r="O4" s="3"/>
      <c r="P4" s="50"/>
      <c r="Q4" s="3"/>
      <c r="R4" s="3"/>
      <c r="S4" s="3"/>
      <c r="T4" s="48"/>
    </row>
    <row r="5" spans="1:20" s="2" customFormat="1" ht="15.2" customHeight="1" x14ac:dyDescent="0.3">
      <c r="A5" s="1"/>
      <c r="B5" s="3"/>
      <c r="C5" s="3"/>
      <c r="D5" s="3"/>
      <c r="E5" s="3"/>
      <c r="F5" s="3"/>
      <c r="G5" s="3"/>
      <c r="H5" s="3"/>
      <c r="I5" s="3"/>
      <c r="K5" s="55"/>
      <c r="L5" s="3"/>
      <c r="M5" s="3"/>
      <c r="N5" s="3"/>
      <c r="O5" s="3"/>
      <c r="P5" s="3"/>
      <c r="Q5" s="3"/>
      <c r="R5" s="9"/>
      <c r="S5" s="3"/>
      <c r="T5" s="48"/>
    </row>
    <row r="6" spans="1:20" s="2" customFormat="1" x14ac:dyDescent="0.3">
      <c r="A6" s="1"/>
      <c r="B6" s="3"/>
      <c r="C6" s="5"/>
      <c r="D6" s="5"/>
      <c r="E6" s="5"/>
      <c r="F6" s="32" t="s">
        <v>15</v>
      </c>
      <c r="H6" s="3"/>
      <c r="I6" s="5"/>
      <c r="J6" s="3"/>
      <c r="K6" s="55"/>
      <c r="L6" s="3"/>
      <c r="M6" s="3"/>
      <c r="N6" s="3"/>
      <c r="O6" s="3"/>
      <c r="P6" s="3"/>
      <c r="Q6" s="3"/>
      <c r="R6" s="9"/>
      <c r="S6" s="3"/>
      <c r="T6" s="48"/>
    </row>
    <row r="7" spans="1:20" s="2" customFormat="1" ht="19.5" x14ac:dyDescent="0.4">
      <c r="A7" s="1"/>
      <c r="B7" s="3"/>
      <c r="C7" s="5"/>
      <c r="D7" s="5"/>
      <c r="E7" s="56" t="s">
        <v>25</v>
      </c>
      <c r="F7" s="33" t="s">
        <v>12</v>
      </c>
      <c r="G7" s="33" t="s">
        <v>13</v>
      </c>
      <c r="H7" s="5"/>
      <c r="I7" s="5"/>
      <c r="J7" s="3"/>
      <c r="K7" s="3"/>
      <c r="L7" s="3"/>
      <c r="M7" s="3"/>
      <c r="N7" s="3"/>
      <c r="O7" s="3"/>
      <c r="P7" s="3"/>
      <c r="Q7" s="3"/>
      <c r="R7" s="3"/>
      <c r="S7" s="3"/>
      <c r="T7" s="48"/>
    </row>
    <row r="8" spans="1:20" s="2" customFormat="1" x14ac:dyDescent="0.3">
      <c r="A8" s="1"/>
      <c r="B8" s="3"/>
      <c r="C8" s="5"/>
      <c r="D8" s="5">
        <v>1</v>
      </c>
      <c r="E8" s="57" t="s">
        <v>31</v>
      </c>
      <c r="F8" s="44"/>
      <c r="G8" s="44"/>
      <c r="H8" s="5"/>
      <c r="I8" s="5"/>
      <c r="J8" s="3"/>
      <c r="K8" s="3"/>
      <c r="L8" s="3"/>
      <c r="M8" s="3"/>
      <c r="N8" s="3"/>
      <c r="O8" s="3"/>
      <c r="P8" s="3"/>
      <c r="Q8" s="3"/>
      <c r="R8" s="3"/>
      <c r="S8" s="3"/>
      <c r="T8" s="48"/>
    </row>
    <row r="9" spans="1:20" s="2" customFormat="1" x14ac:dyDescent="0.3">
      <c r="A9" s="1"/>
      <c r="B9" s="3"/>
      <c r="C9" s="5"/>
      <c r="E9" s="57" t="s">
        <v>36</v>
      </c>
      <c r="F9" s="51"/>
      <c r="G9" s="51"/>
      <c r="H9" s="5"/>
      <c r="I9" s="5"/>
      <c r="J9" s="3"/>
      <c r="K9" s="3"/>
      <c r="L9" s="3"/>
      <c r="M9" s="3"/>
      <c r="N9" s="3"/>
      <c r="O9" s="3"/>
      <c r="P9" s="3"/>
      <c r="Q9" s="3"/>
      <c r="R9" s="3"/>
      <c r="S9" s="3"/>
      <c r="T9" s="48"/>
    </row>
    <row r="10" spans="1:20" s="2" customFormat="1" x14ac:dyDescent="0.3">
      <c r="A10" s="1"/>
      <c r="B10" s="3"/>
      <c r="C10" s="5"/>
      <c r="D10" s="5">
        <v>2</v>
      </c>
      <c r="E10" s="57" t="s">
        <v>31</v>
      </c>
      <c r="F10" s="44"/>
      <c r="G10" s="44"/>
      <c r="H10" s="5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48"/>
    </row>
    <row r="11" spans="1:20" s="2" customFormat="1" x14ac:dyDescent="0.3">
      <c r="A11" s="1"/>
      <c r="B11" s="3"/>
      <c r="C11" s="5"/>
      <c r="D11" s="5"/>
      <c r="E11" s="57" t="s">
        <v>36</v>
      </c>
      <c r="F11" s="51"/>
      <c r="G11" s="51"/>
      <c r="H11" s="5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48"/>
    </row>
    <row r="12" spans="1:20" s="2" customFormat="1" x14ac:dyDescent="0.3">
      <c r="A12" s="1"/>
      <c r="B12" s="3"/>
      <c r="C12" s="58"/>
      <c r="D12" s="58" t="s">
        <v>30</v>
      </c>
      <c r="E12" s="57" t="s">
        <v>31</v>
      </c>
      <c r="F12" s="59">
        <f>IF(COUNT(F8,F10)=0,0,(IF(A1_ablank_1=0,0.0000001,A1_ablank_1)+IF(A1_ablank_2=0,0.0000001,A1_ablank_2))/COUNT(F8,F10))</f>
        <v>0</v>
      </c>
      <c r="G12" s="59">
        <f>IF(COUNT(G8,G10)=0,0,(IF(A2_ablank_1=0,0.0000001,A2_ablank_1)+IF(A2_ablank_2=0,0.0000001,A2_ablank_2))/COUNT(G8,G10))</f>
        <v>0</v>
      </c>
      <c r="H12" s="5"/>
      <c r="I12" s="5"/>
      <c r="J12" s="3"/>
      <c r="K12" s="3"/>
      <c r="L12" s="3"/>
      <c r="M12" s="3"/>
      <c r="N12" s="3"/>
      <c r="O12" s="3"/>
      <c r="P12" s="3"/>
      <c r="Q12" s="3"/>
      <c r="R12" s="3"/>
      <c r="S12" s="3"/>
      <c r="T12" s="48"/>
    </row>
    <row r="13" spans="1:20" s="49" customFormat="1" x14ac:dyDescent="0.3">
      <c r="A13" s="1"/>
      <c r="B13" s="3"/>
      <c r="C13" s="3"/>
      <c r="D13" s="3"/>
      <c r="E13" s="57" t="s">
        <v>36</v>
      </c>
      <c r="F13" s="89">
        <f>IF(COUNT(F9,F11)=0,0,(IF(A1_ublank_1=0,0.0000001,A1_ublank_1)+IF(A1_ublank_2=0,0.0000001,A1_ublank_2))/COUNT(F9,F11))</f>
        <v>0</v>
      </c>
      <c r="G13" s="89">
        <f>IF(COUNT(G9,G11)=0,0,(IF(A2_ublank_1=0,0.0000001,A2_ublank_1)+IF(A2_ublank_2=0,0.0000001,A2_ublank_2))/COUNT(G9,G11))</f>
        <v>0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48"/>
    </row>
    <row r="14" spans="1:20" s="49" customFormat="1" x14ac:dyDescent="0.3">
      <c r="A14" s="1"/>
      <c r="B14" s="3"/>
      <c r="C14" s="3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48"/>
    </row>
    <row r="15" spans="1:20" s="49" customFormat="1" x14ac:dyDescent="0.3">
      <c r="A15" s="1"/>
      <c r="B15" s="3"/>
      <c r="C15" s="3"/>
      <c r="D15" s="3"/>
      <c r="E15" s="60" t="s">
        <v>25</v>
      </c>
      <c r="F15" s="32" t="s">
        <v>16</v>
      </c>
      <c r="G15" s="3"/>
      <c r="H15" s="3"/>
      <c r="I15" s="3"/>
      <c r="J15" s="3"/>
      <c r="K15" s="3"/>
      <c r="L15" s="32" t="s">
        <v>1</v>
      </c>
      <c r="M15" s="3"/>
      <c r="N15" s="34"/>
      <c r="O15" s="3"/>
      <c r="P15" s="3"/>
      <c r="Q15" s="3"/>
      <c r="R15" s="3"/>
      <c r="S15" s="3"/>
      <c r="T15" s="48"/>
    </row>
    <row r="16" spans="1:20" s="68" customFormat="1" ht="63" x14ac:dyDescent="0.3">
      <c r="A16" s="61"/>
      <c r="B16" s="62"/>
      <c r="C16" s="63"/>
      <c r="D16" s="6" t="s">
        <v>0</v>
      </c>
      <c r="E16" s="6"/>
      <c r="F16" s="35" t="s">
        <v>12</v>
      </c>
      <c r="G16" s="35" t="s">
        <v>13</v>
      </c>
      <c r="H16" s="7" t="s">
        <v>17</v>
      </c>
      <c r="I16" s="7" t="s">
        <v>18</v>
      </c>
      <c r="J16" s="64"/>
      <c r="K16" s="65" t="s">
        <v>22</v>
      </c>
      <c r="L16" s="7" t="s">
        <v>38</v>
      </c>
      <c r="M16" s="65" t="s">
        <v>23</v>
      </c>
      <c r="N16" s="7" t="s">
        <v>26</v>
      </c>
      <c r="O16" s="64"/>
      <c r="P16" s="7" t="s">
        <v>2</v>
      </c>
      <c r="Q16" s="65" t="s">
        <v>24</v>
      </c>
      <c r="R16" s="7" t="s">
        <v>27</v>
      </c>
      <c r="S16" s="66"/>
      <c r="T16" s="67"/>
    </row>
    <row r="17" spans="1:20" s="2" customFormat="1" x14ac:dyDescent="0.3">
      <c r="A17" s="1"/>
      <c r="B17" s="3"/>
      <c r="C17" s="69">
        <v>1</v>
      </c>
      <c r="D17" s="43"/>
      <c r="E17" s="57" t="s">
        <v>32</v>
      </c>
      <c r="F17" s="44"/>
      <c r="G17" s="44"/>
      <c r="H17" s="45">
        <v>0.2</v>
      </c>
      <c r="I17" s="43">
        <v>1</v>
      </c>
      <c r="J17" s="70"/>
      <c r="K17" s="71" t="str">
        <f>IF(OR(ISBLANK(F17),ISBLANK(G17),A1_ablank_ave=0,A2_ablank_ave=0),"",(G17-F17)-(A2_ablank_ave-A1_ablank_ave))</f>
        <v/>
      </c>
      <c r="L17" s="72" t="str">
        <f>K17</f>
        <v/>
      </c>
      <c r="M17" s="73" t="str">
        <f>IF(OR((Change_absorbance=""),ISBLANK(Sample_volume),ISBLANK(Dilution)),"",(0.07492*Change_absorbance*Dilution/Sample_volume))</f>
        <v/>
      </c>
      <c r="N17" s="74" t="str">
        <f>M17</f>
        <v/>
      </c>
      <c r="O17" s="70"/>
      <c r="P17" s="46"/>
      <c r="Q17" s="73" t="str">
        <f>IF(OR((Concentration_gL=""),ISBLANK(Sample_con_gL)),"",(Concentration_gL*100/Sample_con_gL))</f>
        <v/>
      </c>
      <c r="R17" s="74" t="str">
        <f>Q17</f>
        <v/>
      </c>
      <c r="S17" s="3"/>
      <c r="T17" s="48"/>
    </row>
    <row r="18" spans="1:20" s="2" customFormat="1" x14ac:dyDescent="0.3">
      <c r="A18" s="1"/>
      <c r="B18" s="3"/>
      <c r="C18" s="75"/>
      <c r="D18" s="70"/>
      <c r="E18" s="57" t="s">
        <v>36</v>
      </c>
      <c r="F18" s="52"/>
      <c r="G18" s="52"/>
      <c r="H18" s="53">
        <v>0.2</v>
      </c>
      <c r="I18" s="54">
        <v>1</v>
      </c>
      <c r="J18" s="70"/>
      <c r="K18" s="77"/>
      <c r="L18" s="78"/>
      <c r="M18" s="79"/>
      <c r="N18" s="80"/>
      <c r="O18" s="70"/>
      <c r="P18" s="76"/>
      <c r="Q18" s="79"/>
      <c r="R18" s="80"/>
      <c r="S18" s="3"/>
      <c r="T18" s="48"/>
    </row>
    <row r="19" spans="1:20" s="2" customFormat="1" x14ac:dyDescent="0.3">
      <c r="A19" s="1"/>
      <c r="B19" s="3"/>
      <c r="C19" s="81"/>
      <c r="D19" s="82"/>
      <c r="E19" s="83" t="s">
        <v>37</v>
      </c>
      <c r="F19" s="84"/>
      <c r="G19" s="84"/>
      <c r="H19" s="84"/>
      <c r="I19" s="84"/>
      <c r="J19" s="70"/>
      <c r="K19" s="85" t="str">
        <f>IF(OR(ISBLANK(F17),ISBLANK(G17),ISBLANK(F18),ISBLANK(G18),A1_ablank_ave=0,A2_ablank_ave=0,A1_ublank_ave=0,A2_ublank_ave=0),"",((G18-F18)-(A2_ublank_ave-A1_ublank_ave))-((G17-F17)-(A2_ablank_ave-A1_ablank_ave)))</f>
        <v/>
      </c>
      <c r="L19" s="86" t="str">
        <f>K19</f>
        <v/>
      </c>
      <c r="M19" s="87" t="str">
        <f>IF(OR((Change_absorbance=""),ISBLANK(F18),ISBLANK(G18),ISBLANK(H18),ISBLANK(I18)),"",(0.2098*Change_absorbance*I18/H18))</f>
        <v/>
      </c>
      <c r="N19" s="88" t="str">
        <f>IF(OR(ISBLANK(F17),ISBLANK(G17),ISBLANK(F18),ISBLANK(G18),A1_ablank_ave=0,A2_ablank_ave=0,A1_ublank_ave=0,A2_ublank_ave=0),"",Concentration_gL)</f>
        <v/>
      </c>
      <c r="O19" s="70"/>
      <c r="P19" s="84"/>
      <c r="Q19" s="87" t="str">
        <f>IF(OR((Concentration_gL=""),ISBLANK(P17)),"",(Concentration_gL*100/P17))</f>
        <v/>
      </c>
      <c r="R19" s="88" t="str">
        <f>IF(ISERROR(Concentration_gg),"",Concentration_gg)</f>
        <v/>
      </c>
      <c r="S19" s="3"/>
      <c r="T19" s="48"/>
    </row>
    <row r="20" spans="1:20" s="2" customFormat="1" x14ac:dyDescent="0.3">
      <c r="A20" s="1"/>
      <c r="B20" s="3"/>
      <c r="C20" s="69">
        <v>2</v>
      </c>
      <c r="D20" s="43"/>
      <c r="E20" s="57" t="s">
        <v>32</v>
      </c>
      <c r="F20" s="44"/>
      <c r="G20" s="44"/>
      <c r="H20" s="45">
        <v>0.2</v>
      </c>
      <c r="I20" s="43">
        <v>1</v>
      </c>
      <c r="J20" s="70"/>
      <c r="K20" s="71" t="str">
        <f>IF(OR(ISBLANK(F20),ISBLANK(G20),A1_ablank_ave=0,A2_ablank_ave=0),"",(G20-F20)-(A2_ablank_ave-A1_ablank_ave))</f>
        <v/>
      </c>
      <c r="L20" s="72" t="str">
        <f>K20</f>
        <v/>
      </c>
      <c r="M20" s="73" t="str">
        <f>IF(OR((Change_absorbance=""),ISBLANK(Sample_volume),ISBLANK(Dilution)),"",(0.07492*Change_absorbance*Dilution/Sample_volume))</f>
        <v/>
      </c>
      <c r="N20" s="74" t="str">
        <f>M20</f>
        <v/>
      </c>
      <c r="O20" s="70"/>
      <c r="P20" s="46"/>
      <c r="Q20" s="73" t="str">
        <f>IF(OR((Concentration_gL=""),ISBLANK(Sample_con_gL)),"",(Concentration_gL*100/Sample_con_gL))</f>
        <v/>
      </c>
      <c r="R20" s="74" t="str">
        <f>Q20</f>
        <v/>
      </c>
      <c r="S20" s="3"/>
      <c r="T20" s="48"/>
    </row>
    <row r="21" spans="1:20" s="2" customFormat="1" x14ac:dyDescent="0.3">
      <c r="A21" s="1"/>
      <c r="B21" s="3"/>
      <c r="C21" s="75"/>
      <c r="D21" s="70"/>
      <c r="E21" s="57" t="s">
        <v>36</v>
      </c>
      <c r="F21" s="52"/>
      <c r="G21" s="52"/>
      <c r="H21" s="53">
        <v>0.2</v>
      </c>
      <c r="I21" s="54">
        <v>1</v>
      </c>
      <c r="J21" s="70"/>
      <c r="K21" s="77"/>
      <c r="L21" s="78"/>
      <c r="M21" s="79"/>
      <c r="N21" s="80"/>
      <c r="O21" s="70"/>
      <c r="P21" s="76"/>
      <c r="Q21" s="79"/>
      <c r="R21" s="80"/>
      <c r="S21" s="3"/>
      <c r="T21" s="48"/>
    </row>
    <row r="22" spans="1:20" s="2" customFormat="1" x14ac:dyDescent="0.3">
      <c r="A22" s="1"/>
      <c r="B22" s="3"/>
      <c r="C22" s="81"/>
      <c r="D22" s="82"/>
      <c r="E22" s="83" t="s">
        <v>37</v>
      </c>
      <c r="F22" s="84"/>
      <c r="G22" s="84"/>
      <c r="H22" s="84"/>
      <c r="I22" s="84"/>
      <c r="J22" s="70"/>
      <c r="K22" s="85" t="str">
        <f>IF(OR(ISBLANK(F20),ISBLANK(G20),ISBLANK(F21),ISBLANK(G21),A1_ablank_ave=0,A2_ablank_ave=0,A1_ublank_ave=0,A2_ublank_ave=0),"",((G21-F21)-(A2_ublank_ave-A1_ublank_ave))-((G20-F20)-(A2_ablank_ave-A1_ablank_ave)))</f>
        <v/>
      </c>
      <c r="L22" s="86" t="str">
        <f>K22</f>
        <v/>
      </c>
      <c r="M22" s="87" t="str">
        <f>IF(OR((Change_absorbance=""),ISBLANK(F21),ISBLANK(G21),ISBLANK(H21),ISBLANK(I21)),"",(0.2098*Change_absorbance*I21/H21))</f>
        <v/>
      </c>
      <c r="N22" s="88" t="str">
        <f>IF(OR(ISBLANK(F20),ISBLANK(G20),ISBLANK(F21),ISBLANK(G21),A1_ablank_ave=0,A2_ablank_ave=0,A1_ublank_ave=0,A2_ublank_ave=0),"",Concentration_gL)</f>
        <v/>
      </c>
      <c r="O22" s="70"/>
      <c r="P22" s="84"/>
      <c r="Q22" s="87" t="str">
        <f>IF(OR((Concentration_gL=""),ISBLANK(P20)),"",(Concentration_gL*100/P20))</f>
        <v/>
      </c>
      <c r="R22" s="88" t="str">
        <f>IF(ISERROR(Concentration_gg),"",Concentration_gg)</f>
        <v/>
      </c>
      <c r="S22" s="3"/>
      <c r="T22" s="48"/>
    </row>
    <row r="23" spans="1:20" s="2" customFormat="1" x14ac:dyDescent="0.3">
      <c r="A23" s="1"/>
      <c r="B23" s="3"/>
      <c r="C23" s="69">
        <v>3</v>
      </c>
      <c r="D23" s="43"/>
      <c r="E23" s="57" t="s">
        <v>32</v>
      </c>
      <c r="F23" s="44"/>
      <c r="G23" s="44"/>
      <c r="H23" s="45">
        <v>0.2</v>
      </c>
      <c r="I23" s="43">
        <v>1</v>
      </c>
      <c r="J23" s="70"/>
      <c r="K23" s="71" t="str">
        <f>IF(OR(ISBLANK(F23),ISBLANK(G23),A1_ablank_ave=0,A2_ablank_ave=0),"",(G23-F23)-(A2_ablank_ave-A1_ablank_ave))</f>
        <v/>
      </c>
      <c r="L23" s="72" t="str">
        <f>K23</f>
        <v/>
      </c>
      <c r="M23" s="73" t="str">
        <f>IF(OR((Change_absorbance=""),ISBLANK(Sample_volume),ISBLANK(Dilution)),"",(0.07492*Change_absorbance*Dilution/Sample_volume))</f>
        <v/>
      </c>
      <c r="N23" s="74" t="str">
        <f>M23</f>
        <v/>
      </c>
      <c r="O23" s="70"/>
      <c r="P23" s="46"/>
      <c r="Q23" s="73" t="str">
        <f>IF(OR((Concentration_gL=""),ISBLANK(Sample_con_gL)),"",(Concentration_gL*100/Sample_con_gL))</f>
        <v/>
      </c>
      <c r="R23" s="74" t="str">
        <f>Q23</f>
        <v/>
      </c>
      <c r="S23" s="3"/>
      <c r="T23" s="48"/>
    </row>
    <row r="24" spans="1:20" s="2" customFormat="1" x14ac:dyDescent="0.3">
      <c r="A24" s="1"/>
      <c r="B24" s="3"/>
      <c r="C24" s="75"/>
      <c r="D24" s="70"/>
      <c r="E24" s="57" t="s">
        <v>36</v>
      </c>
      <c r="F24" s="52"/>
      <c r="G24" s="52"/>
      <c r="H24" s="53">
        <v>0.2</v>
      </c>
      <c r="I24" s="54">
        <v>1</v>
      </c>
      <c r="J24" s="70"/>
      <c r="K24" s="77"/>
      <c r="L24" s="78"/>
      <c r="M24" s="79"/>
      <c r="N24" s="80"/>
      <c r="O24" s="70"/>
      <c r="P24" s="76"/>
      <c r="Q24" s="79"/>
      <c r="R24" s="80"/>
      <c r="S24" s="3"/>
      <c r="T24" s="48"/>
    </row>
    <row r="25" spans="1:20" s="2" customFormat="1" x14ac:dyDescent="0.3">
      <c r="A25" s="1"/>
      <c r="B25" s="3"/>
      <c r="C25" s="81"/>
      <c r="D25" s="82"/>
      <c r="E25" s="83" t="s">
        <v>37</v>
      </c>
      <c r="F25" s="84"/>
      <c r="G25" s="84"/>
      <c r="H25" s="84"/>
      <c r="I25" s="84"/>
      <c r="J25" s="70"/>
      <c r="K25" s="85" t="str">
        <f>IF(OR(ISBLANK(F23),ISBLANK(G23),ISBLANK(F24),ISBLANK(G24),A1_ablank_ave=0,A2_ablank_ave=0,A1_ublank_ave=0,A2_ublank_ave=0),"",((G24-F24)-(A2_ublank_ave-A1_ublank_ave))-((G23-F23)-(A2_ablank_ave-A1_ablank_ave)))</f>
        <v/>
      </c>
      <c r="L25" s="86" t="str">
        <f>K25</f>
        <v/>
      </c>
      <c r="M25" s="87" t="str">
        <f>IF(OR((Change_absorbance=""),ISBLANK(F24),ISBLANK(G24),ISBLANK(H24),ISBLANK(I24)),"",(0.2098*Change_absorbance*I24/H24))</f>
        <v/>
      </c>
      <c r="N25" s="88" t="str">
        <f>IF(OR(ISBLANK(F23),ISBLANK(G23),ISBLANK(F24),ISBLANK(G24),A1_ablank_ave=0,A2_ablank_ave=0,A1_ublank_ave=0,A2_ublank_ave=0),"",Concentration_gL)</f>
        <v/>
      </c>
      <c r="O25" s="70"/>
      <c r="P25" s="84"/>
      <c r="Q25" s="87" t="str">
        <f>IF(OR((Concentration_gL=""),ISBLANK(P23)),"",(Concentration_gL*100/P23))</f>
        <v/>
      </c>
      <c r="R25" s="88" t="str">
        <f>IF(ISERROR(Concentration_gg),"",Concentration_gg)</f>
        <v/>
      </c>
      <c r="S25" s="3"/>
      <c r="T25" s="48"/>
    </row>
    <row r="26" spans="1:20" s="2" customFormat="1" x14ac:dyDescent="0.3">
      <c r="A26" s="1"/>
      <c r="B26" s="3"/>
      <c r="C26" s="69">
        <v>4</v>
      </c>
      <c r="D26" s="43"/>
      <c r="E26" s="57" t="s">
        <v>32</v>
      </c>
      <c r="F26" s="44"/>
      <c r="G26" s="44"/>
      <c r="H26" s="45">
        <v>0.2</v>
      </c>
      <c r="I26" s="43">
        <v>1</v>
      </c>
      <c r="J26" s="70"/>
      <c r="K26" s="71" t="str">
        <f>IF(OR(ISBLANK(F26),ISBLANK(G26),A1_ablank_ave=0,A2_ablank_ave=0),"",(G26-F26)-(A2_ablank_ave-A1_ablank_ave))</f>
        <v/>
      </c>
      <c r="L26" s="72" t="str">
        <f>K26</f>
        <v/>
      </c>
      <c r="M26" s="73" t="str">
        <f>IF(OR((Change_absorbance=""),ISBLANK(Sample_volume),ISBLANK(Dilution)),"",(0.07492*Change_absorbance*Dilution/Sample_volume))</f>
        <v/>
      </c>
      <c r="N26" s="74" t="str">
        <f>M26</f>
        <v/>
      </c>
      <c r="O26" s="70"/>
      <c r="P26" s="46"/>
      <c r="Q26" s="73" t="str">
        <f>IF(OR((Concentration_gL=""),ISBLANK(Sample_con_gL)),"",(Concentration_gL*100/Sample_con_gL))</f>
        <v/>
      </c>
      <c r="R26" s="74" t="str">
        <f>Q26</f>
        <v/>
      </c>
      <c r="S26" s="3"/>
      <c r="T26" s="48"/>
    </row>
    <row r="27" spans="1:20" s="2" customFormat="1" x14ac:dyDescent="0.3">
      <c r="A27" s="1"/>
      <c r="B27" s="3"/>
      <c r="C27" s="75"/>
      <c r="D27" s="70"/>
      <c r="E27" s="57" t="s">
        <v>36</v>
      </c>
      <c r="F27" s="52"/>
      <c r="G27" s="52"/>
      <c r="H27" s="53">
        <v>0.2</v>
      </c>
      <c r="I27" s="54">
        <v>1</v>
      </c>
      <c r="J27" s="70"/>
      <c r="K27" s="77"/>
      <c r="L27" s="78"/>
      <c r="M27" s="79"/>
      <c r="N27" s="80"/>
      <c r="O27" s="70"/>
      <c r="P27" s="76"/>
      <c r="Q27" s="79"/>
      <c r="R27" s="80"/>
      <c r="S27" s="3"/>
      <c r="T27" s="48"/>
    </row>
    <row r="28" spans="1:20" s="2" customFormat="1" x14ac:dyDescent="0.3">
      <c r="A28" s="1"/>
      <c r="B28" s="3"/>
      <c r="C28" s="81"/>
      <c r="D28" s="82"/>
      <c r="E28" s="83" t="s">
        <v>37</v>
      </c>
      <c r="F28" s="84"/>
      <c r="G28" s="84"/>
      <c r="H28" s="84"/>
      <c r="I28" s="84"/>
      <c r="J28" s="70"/>
      <c r="K28" s="85" t="str">
        <f>IF(OR(ISBLANK(F26),ISBLANK(G26),ISBLANK(F27),ISBLANK(G27),A1_ablank_ave=0,A2_ablank_ave=0,A1_ublank_ave=0,A2_ublank_ave=0),"",((G27-F27)-(A2_ublank_ave-A1_ublank_ave))-((G26-F26)-(A2_ablank_ave-A1_ablank_ave)))</f>
        <v/>
      </c>
      <c r="L28" s="86" t="str">
        <f>K28</f>
        <v/>
      </c>
      <c r="M28" s="87" t="str">
        <f>IF(OR((Change_absorbance=""),ISBLANK(F27),ISBLANK(G27),ISBLANK(H27),ISBLANK(I27)),"",(0.2098*Change_absorbance*I27/H27))</f>
        <v/>
      </c>
      <c r="N28" s="88" t="str">
        <f>IF(OR(ISBLANK(F26),ISBLANK(G26),ISBLANK(F27),ISBLANK(G27),A1_ablank_ave=0,A2_ablank_ave=0,A1_ublank_ave=0,A2_ublank_ave=0),"",Concentration_gL)</f>
        <v/>
      </c>
      <c r="O28" s="70"/>
      <c r="P28" s="84"/>
      <c r="Q28" s="87" t="str">
        <f>IF(OR((Concentration_gL=""),ISBLANK(P26)),"",(Concentration_gL*100/P26))</f>
        <v/>
      </c>
      <c r="R28" s="88" t="str">
        <f>IF(ISERROR(Concentration_gg),"",Concentration_gg)</f>
        <v/>
      </c>
      <c r="S28" s="3"/>
      <c r="T28" s="48"/>
    </row>
    <row r="29" spans="1:20" s="2" customFormat="1" x14ac:dyDescent="0.3">
      <c r="A29" s="1"/>
      <c r="B29" s="3"/>
      <c r="C29" s="69">
        <v>5</v>
      </c>
      <c r="D29" s="43"/>
      <c r="E29" s="57" t="s">
        <v>32</v>
      </c>
      <c r="F29" s="44"/>
      <c r="G29" s="44"/>
      <c r="H29" s="45">
        <v>0.2</v>
      </c>
      <c r="I29" s="43">
        <v>1</v>
      </c>
      <c r="J29" s="70"/>
      <c r="K29" s="71" t="str">
        <f>IF(OR(ISBLANK(F29),ISBLANK(G29),A1_ablank_ave=0,A2_ablank_ave=0),"",(G29-F29)-(A2_ablank_ave-A1_ablank_ave))</f>
        <v/>
      </c>
      <c r="L29" s="72" t="str">
        <f>K29</f>
        <v/>
      </c>
      <c r="M29" s="73" t="str">
        <f>IF(OR((Change_absorbance=""),ISBLANK(Sample_volume),ISBLANK(Dilution)),"",(0.07492*Change_absorbance*Dilution/Sample_volume))</f>
        <v/>
      </c>
      <c r="N29" s="74" t="str">
        <f>M29</f>
        <v/>
      </c>
      <c r="O29" s="70"/>
      <c r="P29" s="46"/>
      <c r="Q29" s="73" t="str">
        <f>IF(OR((Concentration_gL=""),ISBLANK(Sample_con_gL)),"",(Concentration_gL*100/Sample_con_gL))</f>
        <v/>
      </c>
      <c r="R29" s="74" t="str">
        <f>Q29</f>
        <v/>
      </c>
      <c r="S29" s="3"/>
      <c r="T29" s="48"/>
    </row>
    <row r="30" spans="1:20" s="2" customFormat="1" x14ac:dyDescent="0.3">
      <c r="A30" s="1"/>
      <c r="B30" s="3"/>
      <c r="C30" s="75"/>
      <c r="D30" s="70"/>
      <c r="E30" s="57" t="s">
        <v>36</v>
      </c>
      <c r="F30" s="52"/>
      <c r="G30" s="52"/>
      <c r="H30" s="53">
        <v>0.2</v>
      </c>
      <c r="I30" s="54">
        <v>1</v>
      </c>
      <c r="J30" s="70"/>
      <c r="K30" s="77"/>
      <c r="L30" s="78"/>
      <c r="M30" s="79"/>
      <c r="N30" s="80"/>
      <c r="O30" s="70"/>
      <c r="P30" s="76"/>
      <c r="Q30" s="79"/>
      <c r="R30" s="80"/>
      <c r="S30" s="3"/>
      <c r="T30" s="48"/>
    </row>
    <row r="31" spans="1:20" s="2" customFormat="1" x14ac:dyDescent="0.3">
      <c r="A31" s="1"/>
      <c r="B31" s="3"/>
      <c r="C31" s="81"/>
      <c r="D31" s="82"/>
      <c r="E31" s="83" t="s">
        <v>37</v>
      </c>
      <c r="F31" s="84"/>
      <c r="G31" s="84"/>
      <c r="H31" s="84"/>
      <c r="I31" s="84"/>
      <c r="J31" s="70"/>
      <c r="K31" s="85" t="str">
        <f>IF(OR(ISBLANK(F29),ISBLANK(G29),ISBLANK(F30),ISBLANK(G30),A1_ablank_ave=0,A2_ablank_ave=0,A1_ublank_ave=0,A2_ublank_ave=0),"",((G30-F30)-(A2_ublank_ave-A1_ublank_ave))-((G29-F29)-(A2_ablank_ave-A1_ablank_ave)))</f>
        <v/>
      </c>
      <c r="L31" s="86" t="str">
        <f>K31</f>
        <v/>
      </c>
      <c r="M31" s="87" t="str">
        <f>IF(OR((Change_absorbance=""),ISBLANK(F30),ISBLANK(G30),ISBLANK(H30),ISBLANK(I30)),"",(0.2098*Change_absorbance*I30/H30))</f>
        <v/>
      </c>
      <c r="N31" s="88" t="str">
        <f>IF(OR(ISBLANK(F29),ISBLANK(G29),ISBLANK(F30),ISBLANK(G30),A1_ablank_ave=0,A2_ablank_ave=0,A1_ublank_ave=0,A2_ublank_ave=0),"",Concentration_gL)</f>
        <v/>
      </c>
      <c r="O31" s="70"/>
      <c r="P31" s="84"/>
      <c r="Q31" s="87" t="str">
        <f>IF(OR((Concentration_gL=""),ISBLANK(P29)),"",(Concentration_gL*100/P29))</f>
        <v/>
      </c>
      <c r="R31" s="88" t="str">
        <f>IF(ISERROR(Concentration_gg),"",Concentration_gg)</f>
        <v/>
      </c>
      <c r="S31" s="3"/>
      <c r="T31" s="48"/>
    </row>
    <row r="32" spans="1:20" s="2" customFormat="1" x14ac:dyDescent="0.3">
      <c r="A32" s="1"/>
      <c r="B32" s="3"/>
      <c r="C32" s="69">
        <v>6</v>
      </c>
      <c r="D32" s="43"/>
      <c r="E32" s="57" t="s">
        <v>32</v>
      </c>
      <c r="F32" s="44"/>
      <c r="G32" s="44"/>
      <c r="H32" s="45">
        <v>0.2</v>
      </c>
      <c r="I32" s="43">
        <v>1</v>
      </c>
      <c r="J32" s="70"/>
      <c r="K32" s="71" t="str">
        <f>IF(OR(ISBLANK(F32),ISBLANK(G32),A1_ablank_ave=0,A2_ablank_ave=0),"",(G32-F32)-(A2_ablank_ave-A1_ablank_ave))</f>
        <v/>
      </c>
      <c r="L32" s="72" t="str">
        <f>K32</f>
        <v/>
      </c>
      <c r="M32" s="73" t="str">
        <f>IF(OR((Change_absorbance=""),ISBLANK(Sample_volume),ISBLANK(Dilution)),"",(0.07492*Change_absorbance*Dilution/Sample_volume))</f>
        <v/>
      </c>
      <c r="N32" s="74" t="str">
        <f>M32</f>
        <v/>
      </c>
      <c r="O32" s="70"/>
      <c r="P32" s="46"/>
      <c r="Q32" s="73" t="str">
        <f>IF(OR((Concentration_gL=""),ISBLANK(Sample_con_gL)),"",(Concentration_gL*100/Sample_con_gL))</f>
        <v/>
      </c>
      <c r="R32" s="74" t="str">
        <f>Q32</f>
        <v/>
      </c>
      <c r="S32" s="3"/>
      <c r="T32" s="48"/>
    </row>
    <row r="33" spans="1:20" s="2" customFormat="1" x14ac:dyDescent="0.3">
      <c r="A33" s="1"/>
      <c r="B33" s="3"/>
      <c r="C33" s="75"/>
      <c r="D33" s="70"/>
      <c r="E33" s="57" t="s">
        <v>36</v>
      </c>
      <c r="F33" s="52"/>
      <c r="G33" s="52"/>
      <c r="H33" s="53">
        <v>0.2</v>
      </c>
      <c r="I33" s="54">
        <v>1</v>
      </c>
      <c r="J33" s="70"/>
      <c r="K33" s="77"/>
      <c r="L33" s="78"/>
      <c r="M33" s="79"/>
      <c r="N33" s="80"/>
      <c r="O33" s="70"/>
      <c r="P33" s="76"/>
      <c r="Q33" s="79"/>
      <c r="R33" s="80"/>
      <c r="S33" s="3"/>
      <c r="T33" s="48"/>
    </row>
    <row r="34" spans="1:20" s="2" customFormat="1" x14ac:dyDescent="0.3">
      <c r="A34" s="1"/>
      <c r="B34" s="3"/>
      <c r="C34" s="81"/>
      <c r="D34" s="82"/>
      <c r="E34" s="83" t="s">
        <v>37</v>
      </c>
      <c r="F34" s="84"/>
      <c r="G34" s="84"/>
      <c r="H34" s="84"/>
      <c r="I34" s="84"/>
      <c r="J34" s="70"/>
      <c r="K34" s="85" t="str">
        <f>IF(OR(ISBLANK(F32),ISBLANK(G32),ISBLANK(F33),ISBLANK(G33),A1_ablank_ave=0,A2_ablank_ave=0,A1_ublank_ave=0,A2_ublank_ave=0),"",((G33-F33)-(A2_ublank_ave-A1_ublank_ave))-((G32-F32)-(A2_ablank_ave-A1_ablank_ave)))</f>
        <v/>
      </c>
      <c r="L34" s="86" t="str">
        <f>K34</f>
        <v/>
      </c>
      <c r="M34" s="87" t="str">
        <f>IF(OR((Change_absorbance=""),ISBLANK(F33),ISBLANK(G33),ISBLANK(H33),ISBLANK(I33)),"",(0.2098*Change_absorbance*I33/H33))</f>
        <v/>
      </c>
      <c r="N34" s="88" t="str">
        <f>IF(OR(ISBLANK(F32),ISBLANK(G32),ISBLANK(F33),ISBLANK(G33),A1_ablank_ave=0,A2_ablank_ave=0,A1_ublank_ave=0,A2_ublank_ave=0),"",Concentration_gL)</f>
        <v/>
      </c>
      <c r="O34" s="70"/>
      <c r="P34" s="84"/>
      <c r="Q34" s="87" t="str">
        <f>IF(OR((Concentration_gL=""),ISBLANK(P32)),"",(Concentration_gL*100/P32))</f>
        <v/>
      </c>
      <c r="R34" s="88" t="str">
        <f>IF(ISERROR(Concentration_gg),"",Concentration_gg)</f>
        <v/>
      </c>
      <c r="S34" s="3"/>
      <c r="T34" s="48"/>
    </row>
    <row r="35" spans="1:20" s="2" customFormat="1" x14ac:dyDescent="0.3">
      <c r="A35" s="1"/>
      <c r="B35" s="3"/>
      <c r="C35" s="69">
        <v>7</v>
      </c>
      <c r="D35" s="43"/>
      <c r="E35" s="57" t="s">
        <v>32</v>
      </c>
      <c r="F35" s="44"/>
      <c r="G35" s="44"/>
      <c r="H35" s="45">
        <v>0.2</v>
      </c>
      <c r="I35" s="43">
        <v>1</v>
      </c>
      <c r="J35" s="70"/>
      <c r="K35" s="71" t="str">
        <f>IF(OR(ISBLANK(F35),ISBLANK(G35),A1_ablank_ave=0,A2_ablank_ave=0),"",(G35-F35)-(A2_ablank_ave-A1_ablank_ave))</f>
        <v/>
      </c>
      <c r="L35" s="72" t="str">
        <f>K35</f>
        <v/>
      </c>
      <c r="M35" s="73" t="str">
        <f>IF(OR((Change_absorbance=""),ISBLANK(Sample_volume),ISBLANK(Dilution)),"",(0.07492*Change_absorbance*Dilution/Sample_volume))</f>
        <v/>
      </c>
      <c r="N35" s="74" t="str">
        <f>M35</f>
        <v/>
      </c>
      <c r="O35" s="70"/>
      <c r="P35" s="46"/>
      <c r="Q35" s="73" t="str">
        <f>IF(OR((Concentration_gL=""),ISBLANK(Sample_con_gL)),"",(Concentration_gL*100/Sample_con_gL))</f>
        <v/>
      </c>
      <c r="R35" s="74" t="str">
        <f>Q35</f>
        <v/>
      </c>
      <c r="S35" s="3"/>
      <c r="T35" s="48"/>
    </row>
    <row r="36" spans="1:20" s="2" customFormat="1" x14ac:dyDescent="0.3">
      <c r="A36" s="1"/>
      <c r="B36" s="3"/>
      <c r="C36" s="75"/>
      <c r="D36" s="70"/>
      <c r="E36" s="57" t="s">
        <v>36</v>
      </c>
      <c r="F36" s="52"/>
      <c r="G36" s="52"/>
      <c r="H36" s="53">
        <v>0.2</v>
      </c>
      <c r="I36" s="54">
        <v>1</v>
      </c>
      <c r="J36" s="70"/>
      <c r="K36" s="77"/>
      <c r="L36" s="78"/>
      <c r="M36" s="79"/>
      <c r="N36" s="80"/>
      <c r="O36" s="70"/>
      <c r="P36" s="76"/>
      <c r="Q36" s="79"/>
      <c r="R36" s="80"/>
      <c r="S36" s="3"/>
      <c r="T36" s="48"/>
    </row>
    <row r="37" spans="1:20" s="2" customFormat="1" x14ac:dyDescent="0.3">
      <c r="A37" s="1"/>
      <c r="B37" s="3"/>
      <c r="C37" s="81"/>
      <c r="D37" s="82"/>
      <c r="E37" s="83" t="s">
        <v>37</v>
      </c>
      <c r="F37" s="84"/>
      <c r="G37" s="84"/>
      <c r="H37" s="84"/>
      <c r="I37" s="84"/>
      <c r="J37" s="70"/>
      <c r="K37" s="85" t="str">
        <f>IF(OR(ISBLANK(F35),ISBLANK(G35),ISBLANK(F36),ISBLANK(G36),A1_ablank_ave=0,A2_ablank_ave=0,A1_ublank_ave=0,A2_ublank_ave=0),"",((G36-F36)-(A2_ublank_ave-A1_ublank_ave))-((G35-F35)-(A2_ablank_ave-A1_ablank_ave)))</f>
        <v/>
      </c>
      <c r="L37" s="86" t="str">
        <f>K37</f>
        <v/>
      </c>
      <c r="M37" s="87" t="str">
        <f>IF(OR((Change_absorbance=""),ISBLANK(F36),ISBLANK(G36),ISBLANK(H36),ISBLANK(I36)),"",(0.2098*Change_absorbance*I36/H36))</f>
        <v/>
      </c>
      <c r="N37" s="88" t="str">
        <f>IF(OR(ISBLANK(F35),ISBLANK(G35),ISBLANK(F36),ISBLANK(G36),A1_ablank_ave=0,A2_ablank_ave=0,A1_ublank_ave=0,A2_ublank_ave=0),"",Concentration_gL)</f>
        <v/>
      </c>
      <c r="O37" s="70"/>
      <c r="P37" s="84"/>
      <c r="Q37" s="87" t="str">
        <f>IF(OR((Concentration_gL=""),ISBLANK(P35)),"",(Concentration_gL*100/P35))</f>
        <v/>
      </c>
      <c r="R37" s="88" t="str">
        <f>IF(ISERROR(Concentration_gg),"",Concentration_gg)</f>
        <v/>
      </c>
      <c r="S37" s="3"/>
      <c r="T37" s="48"/>
    </row>
    <row r="38" spans="1:20" s="2" customFormat="1" x14ac:dyDescent="0.3">
      <c r="A38" s="1"/>
      <c r="B38" s="3"/>
      <c r="C38" s="69">
        <v>8</v>
      </c>
      <c r="D38" s="43"/>
      <c r="E38" s="57" t="s">
        <v>32</v>
      </c>
      <c r="F38" s="44"/>
      <c r="G38" s="44"/>
      <c r="H38" s="45">
        <v>0.2</v>
      </c>
      <c r="I38" s="43">
        <v>1</v>
      </c>
      <c r="J38" s="70"/>
      <c r="K38" s="71" t="str">
        <f>IF(OR(ISBLANK(F38),ISBLANK(G38),A1_ablank_ave=0,A2_ablank_ave=0),"",(G38-F38)-(A2_ablank_ave-A1_ablank_ave))</f>
        <v/>
      </c>
      <c r="L38" s="72" t="str">
        <f>K38</f>
        <v/>
      </c>
      <c r="M38" s="73" t="str">
        <f>IF(OR((Change_absorbance=""),ISBLANK(Sample_volume),ISBLANK(Dilution)),"",(0.07492*Change_absorbance*Dilution/Sample_volume))</f>
        <v/>
      </c>
      <c r="N38" s="74" t="str">
        <f>M38</f>
        <v/>
      </c>
      <c r="O38" s="70"/>
      <c r="P38" s="46"/>
      <c r="Q38" s="73" t="str">
        <f>IF(OR((Concentration_gL=""),ISBLANK(Sample_con_gL)),"",(Concentration_gL*100/Sample_con_gL))</f>
        <v/>
      </c>
      <c r="R38" s="74" t="str">
        <f>Q38</f>
        <v/>
      </c>
      <c r="S38" s="3"/>
      <c r="T38" s="48"/>
    </row>
    <row r="39" spans="1:20" s="2" customFormat="1" x14ac:dyDescent="0.3">
      <c r="A39" s="1"/>
      <c r="B39" s="3"/>
      <c r="C39" s="75"/>
      <c r="D39" s="70"/>
      <c r="E39" s="57" t="s">
        <v>36</v>
      </c>
      <c r="F39" s="52"/>
      <c r="G39" s="52"/>
      <c r="H39" s="53">
        <v>0.2</v>
      </c>
      <c r="I39" s="54">
        <v>1</v>
      </c>
      <c r="J39" s="70"/>
      <c r="K39" s="77"/>
      <c r="L39" s="78"/>
      <c r="M39" s="79"/>
      <c r="N39" s="80"/>
      <c r="O39" s="70"/>
      <c r="P39" s="76"/>
      <c r="Q39" s="79"/>
      <c r="R39" s="80"/>
      <c r="S39" s="3"/>
      <c r="T39" s="48"/>
    </row>
    <row r="40" spans="1:20" s="2" customFormat="1" x14ac:dyDescent="0.3">
      <c r="A40" s="1"/>
      <c r="B40" s="3"/>
      <c r="C40" s="81"/>
      <c r="D40" s="82"/>
      <c r="E40" s="83" t="s">
        <v>37</v>
      </c>
      <c r="F40" s="84"/>
      <c r="G40" s="84"/>
      <c r="H40" s="84"/>
      <c r="I40" s="84"/>
      <c r="J40" s="70"/>
      <c r="K40" s="85" t="str">
        <f>IF(OR(ISBLANK(F38),ISBLANK(G38),ISBLANK(F39),ISBLANK(G39),A1_ablank_ave=0,A2_ablank_ave=0,A1_ublank_ave=0,A2_ublank_ave=0),"",((G39-F39)-(A2_ublank_ave-A1_ublank_ave))-((G38-F38)-(A2_ablank_ave-A1_ablank_ave)))</f>
        <v/>
      </c>
      <c r="L40" s="86" t="str">
        <f>K40</f>
        <v/>
      </c>
      <c r="M40" s="87" t="str">
        <f>IF(OR((Change_absorbance=""),ISBLANK(F39),ISBLANK(G39),ISBLANK(H39),ISBLANK(I39)),"",(0.2098*Change_absorbance*I39/H39))</f>
        <v/>
      </c>
      <c r="N40" s="88" t="str">
        <f>IF(OR(ISBLANK(F38),ISBLANK(G38),ISBLANK(F39),ISBLANK(G39),A1_ablank_ave=0,A2_ablank_ave=0,A1_ublank_ave=0,A2_ublank_ave=0),"",Concentration_gL)</f>
        <v/>
      </c>
      <c r="O40" s="70"/>
      <c r="P40" s="84"/>
      <c r="Q40" s="87" t="str">
        <f>IF(OR((Concentration_gL=""),ISBLANK(P38)),"",(Concentration_gL*100/P38))</f>
        <v/>
      </c>
      <c r="R40" s="88" t="str">
        <f>IF(ISERROR(Concentration_gg),"",Concentration_gg)</f>
        <v/>
      </c>
      <c r="S40" s="3"/>
      <c r="T40" s="48"/>
    </row>
    <row r="41" spans="1:20" s="2" customFormat="1" x14ac:dyDescent="0.3">
      <c r="A41" s="1"/>
      <c r="B41" s="3"/>
      <c r="C41" s="69">
        <v>9</v>
      </c>
      <c r="D41" s="43"/>
      <c r="E41" s="57" t="s">
        <v>32</v>
      </c>
      <c r="F41" s="44"/>
      <c r="G41" s="44"/>
      <c r="H41" s="45">
        <v>0.2</v>
      </c>
      <c r="I41" s="43">
        <v>1</v>
      </c>
      <c r="J41" s="70"/>
      <c r="K41" s="71" t="str">
        <f>IF(OR(ISBLANK(F41),ISBLANK(G41),A1_ablank_ave=0,A2_ablank_ave=0),"",(G41-F41)-(A2_ablank_ave-A1_ablank_ave))</f>
        <v/>
      </c>
      <c r="L41" s="72" t="str">
        <f>K41</f>
        <v/>
      </c>
      <c r="M41" s="73" t="str">
        <f>IF(OR((Change_absorbance=""),ISBLANK(Sample_volume),ISBLANK(Dilution)),"",(0.07492*Change_absorbance*Dilution/Sample_volume))</f>
        <v/>
      </c>
      <c r="N41" s="74" t="str">
        <f>M41</f>
        <v/>
      </c>
      <c r="O41" s="70"/>
      <c r="P41" s="46"/>
      <c r="Q41" s="73" t="str">
        <f>IF(OR((Concentration_gL=""),ISBLANK(Sample_con_gL)),"",(Concentration_gL*100/Sample_con_gL))</f>
        <v/>
      </c>
      <c r="R41" s="74" t="str">
        <f>Q41</f>
        <v/>
      </c>
      <c r="S41" s="3"/>
      <c r="T41" s="48"/>
    </row>
    <row r="42" spans="1:20" s="2" customFormat="1" x14ac:dyDescent="0.3">
      <c r="A42" s="1"/>
      <c r="B42" s="3"/>
      <c r="C42" s="75"/>
      <c r="D42" s="70"/>
      <c r="E42" s="57" t="s">
        <v>36</v>
      </c>
      <c r="F42" s="52"/>
      <c r="G42" s="52"/>
      <c r="H42" s="53">
        <v>0.2</v>
      </c>
      <c r="I42" s="54">
        <v>1</v>
      </c>
      <c r="J42" s="70"/>
      <c r="K42" s="77"/>
      <c r="L42" s="78"/>
      <c r="M42" s="79"/>
      <c r="N42" s="80"/>
      <c r="O42" s="70"/>
      <c r="P42" s="76"/>
      <c r="Q42" s="79"/>
      <c r="R42" s="80"/>
      <c r="S42" s="3"/>
      <c r="T42" s="48"/>
    </row>
    <row r="43" spans="1:20" s="2" customFormat="1" x14ac:dyDescent="0.3">
      <c r="A43" s="1"/>
      <c r="B43" s="3"/>
      <c r="C43" s="81"/>
      <c r="D43" s="82"/>
      <c r="E43" s="83" t="s">
        <v>37</v>
      </c>
      <c r="F43" s="84"/>
      <c r="G43" s="84"/>
      <c r="H43" s="84"/>
      <c r="I43" s="84"/>
      <c r="J43" s="70"/>
      <c r="K43" s="85" t="str">
        <f>IF(OR(ISBLANK(F41),ISBLANK(G41),ISBLANK(F42),ISBLANK(G42),A1_ablank_ave=0,A2_ablank_ave=0,A1_ublank_ave=0,A2_ublank_ave=0),"",((G42-F42)-(A2_ublank_ave-A1_ublank_ave))-((G41-F41)-(A2_ablank_ave-A1_ablank_ave)))</f>
        <v/>
      </c>
      <c r="L43" s="86" t="str">
        <f>K43</f>
        <v/>
      </c>
      <c r="M43" s="87" t="str">
        <f>IF(OR((Change_absorbance=""),ISBLANK(F42),ISBLANK(G42),ISBLANK(H42),ISBLANK(I42)),"",(0.2098*Change_absorbance*I42/H42))</f>
        <v/>
      </c>
      <c r="N43" s="88" t="str">
        <f>IF(OR(ISBLANK(F41),ISBLANK(G41),ISBLANK(F42),ISBLANK(G42),A1_ablank_ave=0,A2_ablank_ave=0,A1_ublank_ave=0,A2_ublank_ave=0),"",Concentration_gL)</f>
        <v/>
      </c>
      <c r="O43" s="70"/>
      <c r="P43" s="84"/>
      <c r="Q43" s="87" t="str">
        <f>IF(OR((Concentration_gL=""),ISBLANK(P41)),"",(Concentration_gL*100/P41))</f>
        <v/>
      </c>
      <c r="R43" s="88" t="str">
        <f>IF(ISERROR(Concentration_gg),"",Concentration_gg)</f>
        <v/>
      </c>
      <c r="S43" s="3"/>
      <c r="T43" s="48"/>
    </row>
    <row r="44" spans="1:20" s="2" customFormat="1" x14ac:dyDescent="0.3">
      <c r="A44" s="1"/>
      <c r="B44" s="3"/>
      <c r="C44" s="69">
        <v>10</v>
      </c>
      <c r="D44" s="43"/>
      <c r="E44" s="57" t="s">
        <v>32</v>
      </c>
      <c r="F44" s="44"/>
      <c r="G44" s="44"/>
      <c r="H44" s="45">
        <v>0.2</v>
      </c>
      <c r="I44" s="43">
        <v>1</v>
      </c>
      <c r="J44" s="70"/>
      <c r="K44" s="71" t="str">
        <f>IF(OR(ISBLANK(F44),ISBLANK(G44),A1_ablank_ave=0,A2_ablank_ave=0),"",(G44-F44)-(A2_ablank_ave-A1_ablank_ave))</f>
        <v/>
      </c>
      <c r="L44" s="72" t="str">
        <f>K44</f>
        <v/>
      </c>
      <c r="M44" s="73" t="str">
        <f>IF(OR((Change_absorbance=""),ISBLANK(Sample_volume),ISBLANK(Dilution)),"",(0.07492*Change_absorbance*Dilution/Sample_volume))</f>
        <v/>
      </c>
      <c r="N44" s="74" t="str">
        <f>M44</f>
        <v/>
      </c>
      <c r="O44" s="70"/>
      <c r="P44" s="46"/>
      <c r="Q44" s="73" t="str">
        <f>IF(OR((Concentration_gL=""),ISBLANK(Sample_con_gL)),"",(Concentration_gL*100/Sample_con_gL))</f>
        <v/>
      </c>
      <c r="R44" s="74" t="str">
        <f>Q44</f>
        <v/>
      </c>
      <c r="S44" s="3"/>
      <c r="T44" s="48"/>
    </row>
    <row r="45" spans="1:20" s="2" customFormat="1" x14ac:dyDescent="0.3">
      <c r="A45" s="1"/>
      <c r="B45" s="3"/>
      <c r="C45" s="75"/>
      <c r="D45" s="70"/>
      <c r="E45" s="57" t="s">
        <v>36</v>
      </c>
      <c r="F45" s="52"/>
      <c r="G45" s="52"/>
      <c r="H45" s="53">
        <v>0.2</v>
      </c>
      <c r="I45" s="54">
        <v>1</v>
      </c>
      <c r="J45" s="70"/>
      <c r="K45" s="77"/>
      <c r="L45" s="78"/>
      <c r="M45" s="79"/>
      <c r="N45" s="80"/>
      <c r="O45" s="70"/>
      <c r="P45" s="76"/>
      <c r="Q45" s="79"/>
      <c r="R45" s="80"/>
      <c r="S45" s="3"/>
      <c r="T45" s="48"/>
    </row>
    <row r="46" spans="1:20" s="2" customFormat="1" x14ac:dyDescent="0.3">
      <c r="A46" s="1"/>
      <c r="B46" s="3"/>
      <c r="C46" s="81"/>
      <c r="D46" s="82"/>
      <c r="E46" s="83" t="s">
        <v>37</v>
      </c>
      <c r="F46" s="84"/>
      <c r="G46" s="84"/>
      <c r="H46" s="84"/>
      <c r="I46" s="84"/>
      <c r="J46" s="70"/>
      <c r="K46" s="85" t="str">
        <f>IF(OR(ISBLANK(F44),ISBLANK(G44),ISBLANK(F45),ISBLANK(G45),A1_ablank_ave=0,A2_ablank_ave=0,A1_ublank_ave=0,A2_ublank_ave=0),"",((G45-F45)-(A2_ublank_ave-A1_ublank_ave))-((G44-F44)-(A2_ablank_ave-A1_ablank_ave)))</f>
        <v/>
      </c>
      <c r="L46" s="86" t="str">
        <f>K46</f>
        <v/>
      </c>
      <c r="M46" s="87" t="str">
        <f>IF(OR((Change_absorbance=""),ISBLANK(F45),ISBLANK(G45),ISBLANK(H45),ISBLANK(I45)),"",(0.2098*Change_absorbance*I45/H45))</f>
        <v/>
      </c>
      <c r="N46" s="88" t="str">
        <f>IF(OR(ISBLANK(F44),ISBLANK(G44),ISBLANK(F45),ISBLANK(G45),A1_ablank_ave=0,A2_ablank_ave=0,A1_ublank_ave=0,A2_ublank_ave=0),"",Concentration_gL)</f>
        <v/>
      </c>
      <c r="O46" s="70"/>
      <c r="P46" s="84"/>
      <c r="Q46" s="87" t="str">
        <f>IF(OR((Concentration_gL=""),ISBLANK(P44)),"",(Concentration_gL*100/P44))</f>
        <v/>
      </c>
      <c r="R46" s="88" t="str">
        <f>IF(ISERROR(Concentration_gg),"",Concentration_gg)</f>
        <v/>
      </c>
      <c r="S46" s="3"/>
      <c r="T46" s="48"/>
    </row>
    <row r="47" spans="1:20" s="2" customFormat="1" x14ac:dyDescent="0.3">
      <c r="A47" s="1"/>
      <c r="B47" s="3"/>
      <c r="C47" s="69">
        <v>11</v>
      </c>
      <c r="D47" s="43"/>
      <c r="E47" s="57" t="s">
        <v>32</v>
      </c>
      <c r="F47" s="44"/>
      <c r="G47" s="44"/>
      <c r="H47" s="45">
        <v>0.2</v>
      </c>
      <c r="I47" s="43">
        <v>1</v>
      </c>
      <c r="J47" s="70"/>
      <c r="K47" s="71" t="str">
        <f>IF(OR(ISBLANK(F47),ISBLANK(G47),A1_ablank_ave=0,A2_ablank_ave=0),"",(G47-F47)-(A2_ablank_ave-A1_ablank_ave))</f>
        <v/>
      </c>
      <c r="L47" s="72" t="str">
        <f>K47</f>
        <v/>
      </c>
      <c r="M47" s="73" t="str">
        <f>IF(OR((Change_absorbance=""),ISBLANK(Sample_volume),ISBLANK(Dilution)),"",(0.07492*Change_absorbance*Dilution/Sample_volume))</f>
        <v/>
      </c>
      <c r="N47" s="74" t="str">
        <f>M47</f>
        <v/>
      </c>
      <c r="O47" s="70"/>
      <c r="P47" s="46"/>
      <c r="Q47" s="73" t="str">
        <f>IF(OR((Concentration_gL=""),ISBLANK(Sample_con_gL)),"",(Concentration_gL*100/Sample_con_gL))</f>
        <v/>
      </c>
      <c r="R47" s="74" t="str">
        <f>Q47</f>
        <v/>
      </c>
      <c r="S47" s="3"/>
      <c r="T47" s="48"/>
    </row>
    <row r="48" spans="1:20" s="2" customFormat="1" x14ac:dyDescent="0.3">
      <c r="A48" s="1"/>
      <c r="B48" s="3"/>
      <c r="C48" s="75"/>
      <c r="D48" s="70"/>
      <c r="E48" s="57" t="s">
        <v>36</v>
      </c>
      <c r="F48" s="52"/>
      <c r="G48" s="52"/>
      <c r="H48" s="53">
        <v>0.2</v>
      </c>
      <c r="I48" s="54">
        <v>1</v>
      </c>
      <c r="J48" s="70"/>
      <c r="K48" s="77"/>
      <c r="L48" s="78"/>
      <c r="M48" s="79"/>
      <c r="N48" s="80"/>
      <c r="O48" s="70"/>
      <c r="P48" s="76"/>
      <c r="Q48" s="79"/>
      <c r="R48" s="80"/>
      <c r="S48" s="3"/>
      <c r="T48" s="48"/>
    </row>
    <row r="49" spans="1:20" s="2" customFormat="1" x14ac:dyDescent="0.3">
      <c r="A49" s="1"/>
      <c r="B49" s="3"/>
      <c r="C49" s="81"/>
      <c r="D49" s="82"/>
      <c r="E49" s="83" t="s">
        <v>37</v>
      </c>
      <c r="F49" s="84"/>
      <c r="G49" s="84"/>
      <c r="H49" s="84"/>
      <c r="I49" s="84"/>
      <c r="J49" s="70"/>
      <c r="K49" s="85" t="str">
        <f>IF(OR(ISBLANK(F47),ISBLANK(G47),ISBLANK(F48),ISBLANK(G48),A1_ablank_ave=0,A2_ablank_ave=0,A1_ublank_ave=0,A2_ublank_ave=0),"",((G48-F48)-(A2_ublank_ave-A1_ublank_ave))-((G47-F47)-(A2_ablank_ave-A1_ablank_ave)))</f>
        <v/>
      </c>
      <c r="L49" s="86" t="str">
        <f>K49</f>
        <v/>
      </c>
      <c r="M49" s="87" t="str">
        <f>IF(OR((Change_absorbance=""),ISBLANK(F48),ISBLANK(G48),ISBLANK(H48),ISBLANK(I48)),"",(0.2098*Change_absorbance*I48/H48))</f>
        <v/>
      </c>
      <c r="N49" s="88" t="str">
        <f>IF(OR(ISBLANK(F47),ISBLANK(G47),ISBLANK(F48),ISBLANK(G48),A1_ablank_ave=0,A2_ablank_ave=0,A1_ublank_ave=0,A2_ublank_ave=0),"",Concentration_gL)</f>
        <v/>
      </c>
      <c r="O49" s="70"/>
      <c r="P49" s="84"/>
      <c r="Q49" s="87" t="str">
        <f>IF(OR((Concentration_gL=""),ISBLANK(P47)),"",(Concentration_gL*100/P47))</f>
        <v/>
      </c>
      <c r="R49" s="88" t="str">
        <f>IF(ISERROR(Concentration_gg),"",Concentration_gg)</f>
        <v/>
      </c>
      <c r="S49" s="3"/>
      <c r="T49" s="48"/>
    </row>
    <row r="50" spans="1:20" s="2" customFormat="1" x14ac:dyDescent="0.3">
      <c r="A50" s="1"/>
      <c r="B50" s="3"/>
      <c r="C50" s="69">
        <v>12</v>
      </c>
      <c r="D50" s="43"/>
      <c r="E50" s="57" t="s">
        <v>32</v>
      </c>
      <c r="F50" s="44"/>
      <c r="G50" s="44"/>
      <c r="H50" s="45">
        <v>0.2</v>
      </c>
      <c r="I50" s="43">
        <v>1</v>
      </c>
      <c r="J50" s="70"/>
      <c r="K50" s="71" t="str">
        <f>IF(OR(ISBLANK(F50),ISBLANK(G50),A1_ablank_ave=0,A2_ablank_ave=0),"",(G50-F50)-(A2_ablank_ave-A1_ablank_ave))</f>
        <v/>
      </c>
      <c r="L50" s="72" t="str">
        <f>K50</f>
        <v/>
      </c>
      <c r="M50" s="73" t="str">
        <f>IF(OR((Change_absorbance=""),ISBLANK(Sample_volume),ISBLANK(Dilution)),"",(0.07492*Change_absorbance*Dilution/Sample_volume))</f>
        <v/>
      </c>
      <c r="N50" s="74" t="str">
        <f>M50</f>
        <v/>
      </c>
      <c r="O50" s="70"/>
      <c r="P50" s="46"/>
      <c r="Q50" s="73" t="str">
        <f>IF(OR((Concentration_gL=""),ISBLANK(Sample_con_gL)),"",(Concentration_gL*100/Sample_con_gL))</f>
        <v/>
      </c>
      <c r="R50" s="74" t="str">
        <f>Q50</f>
        <v/>
      </c>
      <c r="S50" s="3"/>
      <c r="T50" s="48"/>
    </row>
    <row r="51" spans="1:20" s="2" customFormat="1" x14ac:dyDescent="0.3">
      <c r="A51" s="1"/>
      <c r="B51" s="3"/>
      <c r="C51" s="75"/>
      <c r="D51" s="70"/>
      <c r="E51" s="57" t="s">
        <v>36</v>
      </c>
      <c r="F51" s="52"/>
      <c r="G51" s="52"/>
      <c r="H51" s="53">
        <v>0.2</v>
      </c>
      <c r="I51" s="54">
        <v>1</v>
      </c>
      <c r="J51" s="70"/>
      <c r="K51" s="77"/>
      <c r="L51" s="78"/>
      <c r="M51" s="79"/>
      <c r="N51" s="80"/>
      <c r="O51" s="70"/>
      <c r="P51" s="76"/>
      <c r="Q51" s="79"/>
      <c r="R51" s="80"/>
      <c r="S51" s="3"/>
      <c r="T51" s="48"/>
    </row>
    <row r="52" spans="1:20" s="2" customFormat="1" x14ac:dyDescent="0.3">
      <c r="A52" s="1"/>
      <c r="B52" s="3"/>
      <c r="C52" s="81"/>
      <c r="D52" s="82"/>
      <c r="E52" s="83" t="s">
        <v>37</v>
      </c>
      <c r="F52" s="84"/>
      <c r="G52" s="84"/>
      <c r="H52" s="84"/>
      <c r="I52" s="84"/>
      <c r="J52" s="70"/>
      <c r="K52" s="85" t="str">
        <f>IF(OR(ISBLANK(F50),ISBLANK(G50),ISBLANK(F51),ISBLANK(G51),A1_ablank_ave=0,A2_ablank_ave=0,A1_ublank_ave=0,A2_ublank_ave=0),"",((G51-F51)-(A2_ublank_ave-A1_ublank_ave))-((G50-F50)-(A2_ablank_ave-A1_ablank_ave)))</f>
        <v/>
      </c>
      <c r="L52" s="86" t="str">
        <f>K52</f>
        <v/>
      </c>
      <c r="M52" s="87" t="str">
        <f>IF(OR((Change_absorbance=""),ISBLANK(F51),ISBLANK(G51),ISBLANK(H51),ISBLANK(I51)),"",(0.2098*Change_absorbance*I51/H51))</f>
        <v/>
      </c>
      <c r="N52" s="88" t="str">
        <f>IF(OR(ISBLANK(F50),ISBLANK(G50),ISBLANK(F51),ISBLANK(G51),A1_ablank_ave=0,A2_ablank_ave=0,A1_ublank_ave=0,A2_ublank_ave=0),"",Concentration_gL)</f>
        <v/>
      </c>
      <c r="O52" s="70"/>
      <c r="P52" s="84"/>
      <c r="Q52" s="87" t="str">
        <f>IF(OR((Concentration_gL=""),ISBLANK(P50)),"",(Concentration_gL*100/P50))</f>
        <v/>
      </c>
      <c r="R52" s="88" t="str">
        <f>IF(ISERROR(Concentration_gg),"",Concentration_gg)</f>
        <v/>
      </c>
      <c r="S52" s="3"/>
      <c r="T52" s="48"/>
    </row>
    <row r="53" spans="1:20" s="2" customFormat="1" x14ac:dyDescent="0.3">
      <c r="A53" s="1"/>
      <c r="B53" s="3"/>
      <c r="C53" s="69">
        <v>13</v>
      </c>
      <c r="D53" s="43"/>
      <c r="E53" s="57" t="s">
        <v>32</v>
      </c>
      <c r="F53" s="44"/>
      <c r="G53" s="44"/>
      <c r="H53" s="45">
        <v>0.2</v>
      </c>
      <c r="I53" s="43">
        <v>1</v>
      </c>
      <c r="J53" s="70"/>
      <c r="K53" s="71" t="str">
        <f>IF(OR(ISBLANK(F53),ISBLANK(G53),A1_ablank_ave=0,A2_ablank_ave=0),"",(G53-F53)-(A2_ablank_ave-A1_ablank_ave))</f>
        <v/>
      </c>
      <c r="L53" s="72" t="str">
        <f>K53</f>
        <v/>
      </c>
      <c r="M53" s="73" t="str">
        <f>IF(OR((Change_absorbance=""),ISBLANK(Sample_volume),ISBLANK(Dilution)),"",(0.07492*Change_absorbance*Dilution/Sample_volume))</f>
        <v/>
      </c>
      <c r="N53" s="74" t="str">
        <f>M53</f>
        <v/>
      </c>
      <c r="O53" s="70"/>
      <c r="P53" s="46"/>
      <c r="Q53" s="73" t="str">
        <f>IF(OR((Concentration_gL=""),ISBLANK(Sample_con_gL)),"",(Concentration_gL*100/Sample_con_gL))</f>
        <v/>
      </c>
      <c r="R53" s="74" t="str">
        <f>Q53</f>
        <v/>
      </c>
      <c r="S53" s="3"/>
      <c r="T53" s="48"/>
    </row>
    <row r="54" spans="1:20" s="2" customFormat="1" x14ac:dyDescent="0.3">
      <c r="A54" s="1"/>
      <c r="B54" s="3"/>
      <c r="C54" s="75"/>
      <c r="D54" s="70"/>
      <c r="E54" s="57" t="s">
        <v>36</v>
      </c>
      <c r="F54" s="52"/>
      <c r="G54" s="52"/>
      <c r="H54" s="53">
        <v>0.2</v>
      </c>
      <c r="I54" s="54">
        <v>1</v>
      </c>
      <c r="J54" s="70"/>
      <c r="K54" s="77"/>
      <c r="L54" s="78"/>
      <c r="M54" s="79"/>
      <c r="N54" s="80"/>
      <c r="O54" s="70"/>
      <c r="P54" s="76"/>
      <c r="Q54" s="79"/>
      <c r="R54" s="80"/>
      <c r="S54" s="3"/>
      <c r="T54" s="48"/>
    </row>
    <row r="55" spans="1:20" s="2" customFormat="1" x14ac:dyDescent="0.3">
      <c r="A55" s="1"/>
      <c r="B55" s="3"/>
      <c r="C55" s="81"/>
      <c r="D55" s="82"/>
      <c r="E55" s="83" t="s">
        <v>37</v>
      </c>
      <c r="F55" s="84"/>
      <c r="G55" s="84"/>
      <c r="H55" s="84"/>
      <c r="I55" s="84"/>
      <c r="J55" s="70"/>
      <c r="K55" s="85" t="str">
        <f>IF(OR(ISBLANK(F53),ISBLANK(G53),ISBLANK(F54),ISBLANK(G54),A1_ablank_ave=0,A2_ablank_ave=0,A1_ublank_ave=0,A2_ublank_ave=0),"",((G54-F54)-(A2_ublank_ave-A1_ublank_ave))-((G53-F53)-(A2_ablank_ave-A1_ablank_ave)))</f>
        <v/>
      </c>
      <c r="L55" s="86" t="str">
        <f>K55</f>
        <v/>
      </c>
      <c r="M55" s="87" t="str">
        <f>IF(OR((Change_absorbance=""),ISBLANK(F54),ISBLANK(G54),ISBLANK(H54),ISBLANK(I54)),"",(0.2098*Change_absorbance*I54/H54))</f>
        <v/>
      </c>
      <c r="N55" s="88" t="str">
        <f>IF(OR(ISBLANK(F53),ISBLANK(G53),ISBLANK(F54),ISBLANK(G54),A1_ablank_ave=0,A2_ablank_ave=0,A1_ublank_ave=0,A2_ublank_ave=0),"",Concentration_gL)</f>
        <v/>
      </c>
      <c r="O55" s="70"/>
      <c r="P55" s="84"/>
      <c r="Q55" s="87" t="str">
        <f>IF(OR((Concentration_gL=""),ISBLANK(P53)),"",(Concentration_gL*100/P53))</f>
        <v/>
      </c>
      <c r="R55" s="88" t="str">
        <f>IF(ISERROR(Concentration_gg),"",Concentration_gg)</f>
        <v/>
      </c>
      <c r="S55" s="3"/>
      <c r="T55" s="48"/>
    </row>
    <row r="56" spans="1:20" s="2" customFormat="1" x14ac:dyDescent="0.3">
      <c r="A56" s="1"/>
      <c r="B56" s="3"/>
      <c r="C56" s="69">
        <v>14</v>
      </c>
      <c r="D56" s="43"/>
      <c r="E56" s="57" t="s">
        <v>32</v>
      </c>
      <c r="F56" s="44"/>
      <c r="G56" s="44"/>
      <c r="H56" s="45">
        <v>0.2</v>
      </c>
      <c r="I56" s="43">
        <v>1</v>
      </c>
      <c r="J56" s="70"/>
      <c r="K56" s="71" t="str">
        <f>IF(OR(ISBLANK(F56),ISBLANK(G56),A1_ablank_ave=0,A2_ablank_ave=0),"",(G56-F56)-(A2_ablank_ave-A1_ablank_ave))</f>
        <v/>
      </c>
      <c r="L56" s="72" t="str">
        <f>K56</f>
        <v/>
      </c>
      <c r="M56" s="73" t="str">
        <f>IF(OR((Change_absorbance=""),ISBLANK(Sample_volume),ISBLANK(Dilution)),"",(0.07492*Change_absorbance*Dilution/Sample_volume))</f>
        <v/>
      </c>
      <c r="N56" s="74" t="str">
        <f>M56</f>
        <v/>
      </c>
      <c r="O56" s="70"/>
      <c r="P56" s="46"/>
      <c r="Q56" s="73" t="str">
        <f>IF(OR((Concentration_gL=""),ISBLANK(Sample_con_gL)),"",(Concentration_gL*100/Sample_con_gL))</f>
        <v/>
      </c>
      <c r="R56" s="74" t="str">
        <f>Q56</f>
        <v/>
      </c>
      <c r="S56" s="3"/>
      <c r="T56" s="48"/>
    </row>
    <row r="57" spans="1:20" s="2" customFormat="1" x14ac:dyDescent="0.3">
      <c r="A57" s="1"/>
      <c r="B57" s="3"/>
      <c r="C57" s="75"/>
      <c r="D57" s="70"/>
      <c r="E57" s="57" t="s">
        <v>36</v>
      </c>
      <c r="F57" s="52"/>
      <c r="G57" s="52"/>
      <c r="H57" s="53">
        <v>0.2</v>
      </c>
      <c r="I57" s="54">
        <v>1</v>
      </c>
      <c r="J57" s="70"/>
      <c r="K57" s="77"/>
      <c r="L57" s="78"/>
      <c r="M57" s="79"/>
      <c r="N57" s="80"/>
      <c r="O57" s="70"/>
      <c r="P57" s="76"/>
      <c r="Q57" s="79"/>
      <c r="R57" s="80"/>
      <c r="S57" s="3"/>
      <c r="T57" s="48"/>
    </row>
    <row r="58" spans="1:20" s="2" customFormat="1" x14ac:dyDescent="0.3">
      <c r="A58" s="1"/>
      <c r="B58" s="3"/>
      <c r="C58" s="81"/>
      <c r="D58" s="82"/>
      <c r="E58" s="83" t="s">
        <v>37</v>
      </c>
      <c r="F58" s="84"/>
      <c r="G58" s="84"/>
      <c r="H58" s="84"/>
      <c r="I58" s="84"/>
      <c r="J58" s="70"/>
      <c r="K58" s="85" t="str">
        <f>IF(OR(ISBLANK(F56),ISBLANK(G56),ISBLANK(F57),ISBLANK(G57),A1_ablank_ave=0,A2_ablank_ave=0,A1_ublank_ave=0,A2_ublank_ave=0),"",((G57-F57)-(A2_ublank_ave-A1_ublank_ave))-((G56-F56)-(A2_ablank_ave-A1_ablank_ave)))</f>
        <v/>
      </c>
      <c r="L58" s="86" t="str">
        <f>K58</f>
        <v/>
      </c>
      <c r="M58" s="87" t="str">
        <f>IF(OR((Change_absorbance=""),ISBLANK(F57),ISBLANK(G57),ISBLANK(H57),ISBLANK(I57)),"",(0.2098*Change_absorbance*I57/H57))</f>
        <v/>
      </c>
      <c r="N58" s="88" t="str">
        <f>IF(OR(ISBLANK(F56),ISBLANK(G56),ISBLANK(F57),ISBLANK(G57),A1_ablank_ave=0,A2_ablank_ave=0,A1_ublank_ave=0,A2_ublank_ave=0),"",Concentration_gL)</f>
        <v/>
      </c>
      <c r="O58" s="70"/>
      <c r="P58" s="84"/>
      <c r="Q58" s="87" t="str">
        <f>IF(OR((Concentration_gL=""),ISBLANK(P56)),"",(Concentration_gL*100/P56))</f>
        <v/>
      </c>
      <c r="R58" s="88" t="str">
        <f>IF(ISERROR(Concentration_gg),"",Concentration_gg)</f>
        <v/>
      </c>
      <c r="S58" s="3"/>
      <c r="T58" s="48"/>
    </row>
    <row r="59" spans="1:20" s="2" customFormat="1" x14ac:dyDescent="0.3">
      <c r="A59" s="1"/>
      <c r="B59" s="3"/>
      <c r="C59" s="69">
        <v>15</v>
      </c>
      <c r="D59" s="43"/>
      <c r="E59" s="57" t="s">
        <v>32</v>
      </c>
      <c r="F59" s="44"/>
      <c r="G59" s="44"/>
      <c r="H59" s="45">
        <v>0.2</v>
      </c>
      <c r="I59" s="43">
        <v>1</v>
      </c>
      <c r="J59" s="70"/>
      <c r="K59" s="71" t="str">
        <f>IF(OR(ISBLANK(F59),ISBLANK(G59),A1_ablank_ave=0,A2_ablank_ave=0),"",(G59-F59)-(A2_ablank_ave-A1_ablank_ave))</f>
        <v/>
      </c>
      <c r="L59" s="72" t="str">
        <f>K59</f>
        <v/>
      </c>
      <c r="M59" s="73" t="str">
        <f>IF(OR((Change_absorbance=""),ISBLANK(Sample_volume),ISBLANK(Dilution)),"",(0.07492*Change_absorbance*Dilution/Sample_volume))</f>
        <v/>
      </c>
      <c r="N59" s="74" t="str">
        <f>M59</f>
        <v/>
      </c>
      <c r="O59" s="70"/>
      <c r="P59" s="46"/>
      <c r="Q59" s="73" t="str">
        <f>IF(OR((Concentration_gL=""),ISBLANK(Sample_con_gL)),"",(Concentration_gL*100/Sample_con_gL))</f>
        <v/>
      </c>
      <c r="R59" s="74" t="str">
        <f>Q59</f>
        <v/>
      </c>
      <c r="S59" s="3"/>
      <c r="T59" s="48"/>
    </row>
    <row r="60" spans="1:20" s="2" customFormat="1" x14ac:dyDescent="0.3">
      <c r="A60" s="1"/>
      <c r="B60" s="3"/>
      <c r="C60" s="75"/>
      <c r="D60" s="70"/>
      <c r="E60" s="57" t="s">
        <v>36</v>
      </c>
      <c r="F60" s="52"/>
      <c r="G60" s="52"/>
      <c r="H60" s="53">
        <v>0.2</v>
      </c>
      <c r="I60" s="54">
        <v>1</v>
      </c>
      <c r="J60" s="70"/>
      <c r="K60" s="77"/>
      <c r="L60" s="78"/>
      <c r="M60" s="79"/>
      <c r="N60" s="80"/>
      <c r="O60" s="70"/>
      <c r="P60" s="76"/>
      <c r="Q60" s="79"/>
      <c r="R60" s="80"/>
      <c r="S60" s="3"/>
      <c r="T60" s="48"/>
    </row>
    <row r="61" spans="1:20" s="2" customFormat="1" x14ac:dyDescent="0.3">
      <c r="A61" s="1"/>
      <c r="B61" s="3"/>
      <c r="C61" s="81"/>
      <c r="D61" s="82"/>
      <c r="E61" s="83" t="s">
        <v>37</v>
      </c>
      <c r="F61" s="84"/>
      <c r="G61" s="84"/>
      <c r="H61" s="84"/>
      <c r="I61" s="84"/>
      <c r="J61" s="70"/>
      <c r="K61" s="85" t="str">
        <f>IF(OR(ISBLANK(F59),ISBLANK(G59),ISBLANK(F60),ISBLANK(G60),A1_ablank_ave=0,A2_ablank_ave=0,A1_ublank_ave=0,A2_ublank_ave=0),"",((G60-F60)-(A2_ublank_ave-A1_ublank_ave))-((G59-F59)-(A2_ablank_ave-A1_ablank_ave)))</f>
        <v/>
      </c>
      <c r="L61" s="86" t="str">
        <f>K61</f>
        <v/>
      </c>
      <c r="M61" s="87" t="str">
        <f>IF(OR((Change_absorbance=""),ISBLANK(F60),ISBLANK(G60),ISBLANK(H60),ISBLANK(I60)),"",(0.2098*Change_absorbance*I60/H60))</f>
        <v/>
      </c>
      <c r="N61" s="88" t="str">
        <f>IF(OR(ISBLANK(F59),ISBLANK(G59),ISBLANK(F60),ISBLANK(G60),A1_ablank_ave=0,A2_ablank_ave=0,A1_ublank_ave=0,A2_ublank_ave=0),"",Concentration_gL)</f>
        <v/>
      </c>
      <c r="O61" s="70"/>
      <c r="P61" s="84"/>
      <c r="Q61" s="87" t="str">
        <f>IF(OR((Concentration_gL=""),ISBLANK(P59)),"",(Concentration_gL*100/P59))</f>
        <v/>
      </c>
      <c r="R61" s="88" t="str">
        <f>IF(ISERROR(Concentration_gg),"",Concentration_gg)</f>
        <v/>
      </c>
      <c r="S61" s="3"/>
      <c r="T61" s="48"/>
    </row>
    <row r="62" spans="1:20" s="2" customFormat="1" x14ac:dyDescent="0.3">
      <c r="A62" s="1"/>
      <c r="B62" s="3"/>
      <c r="C62" s="69">
        <v>16</v>
      </c>
      <c r="D62" s="43"/>
      <c r="E62" s="57" t="s">
        <v>32</v>
      </c>
      <c r="F62" s="44"/>
      <c r="G62" s="44"/>
      <c r="H62" s="45">
        <v>0.2</v>
      </c>
      <c r="I62" s="43">
        <v>1</v>
      </c>
      <c r="J62" s="70"/>
      <c r="K62" s="71" t="str">
        <f>IF(OR(ISBLANK(F62),ISBLANK(G62),A1_ablank_ave=0,A2_ablank_ave=0),"",(G62-F62)-(A2_ablank_ave-A1_ablank_ave))</f>
        <v/>
      </c>
      <c r="L62" s="72" t="str">
        <f>K62</f>
        <v/>
      </c>
      <c r="M62" s="73" t="str">
        <f>IF(OR((Change_absorbance=""),ISBLANK(Sample_volume),ISBLANK(Dilution)),"",(0.07492*Change_absorbance*Dilution/Sample_volume))</f>
        <v/>
      </c>
      <c r="N62" s="74" t="str">
        <f>M62</f>
        <v/>
      </c>
      <c r="O62" s="70"/>
      <c r="P62" s="46"/>
      <c r="Q62" s="73" t="str">
        <f>IF(OR((Concentration_gL=""),ISBLANK(Sample_con_gL)),"",(Concentration_gL*100/Sample_con_gL))</f>
        <v/>
      </c>
      <c r="R62" s="74" t="str">
        <f>Q62</f>
        <v/>
      </c>
      <c r="S62" s="3"/>
      <c r="T62" s="48"/>
    </row>
    <row r="63" spans="1:20" s="2" customFormat="1" x14ac:dyDescent="0.3">
      <c r="A63" s="1"/>
      <c r="B63" s="3"/>
      <c r="C63" s="75"/>
      <c r="D63" s="70"/>
      <c r="E63" s="57" t="s">
        <v>36</v>
      </c>
      <c r="F63" s="52"/>
      <c r="G63" s="52"/>
      <c r="H63" s="53">
        <v>0.2</v>
      </c>
      <c r="I63" s="54">
        <v>1</v>
      </c>
      <c r="J63" s="70"/>
      <c r="K63" s="77"/>
      <c r="L63" s="78"/>
      <c r="M63" s="79"/>
      <c r="N63" s="80"/>
      <c r="O63" s="70"/>
      <c r="P63" s="76"/>
      <c r="Q63" s="79"/>
      <c r="R63" s="80"/>
      <c r="S63" s="3"/>
      <c r="T63" s="48"/>
    </row>
    <row r="64" spans="1:20" s="2" customFormat="1" x14ac:dyDescent="0.3">
      <c r="A64" s="1"/>
      <c r="B64" s="3"/>
      <c r="C64" s="81"/>
      <c r="D64" s="82"/>
      <c r="E64" s="83" t="s">
        <v>37</v>
      </c>
      <c r="F64" s="84"/>
      <c r="G64" s="84"/>
      <c r="H64" s="84"/>
      <c r="I64" s="84"/>
      <c r="J64" s="70"/>
      <c r="K64" s="85" t="str">
        <f>IF(OR(ISBLANK(F62),ISBLANK(G62),ISBLANK(F63),ISBLANK(G63),A1_ablank_ave=0,A2_ablank_ave=0,A1_ublank_ave=0,A2_ublank_ave=0),"",((G63-F63)-(A2_ublank_ave-A1_ublank_ave))-((G62-F62)-(A2_ablank_ave-A1_ablank_ave)))</f>
        <v/>
      </c>
      <c r="L64" s="86" t="str">
        <f>K64</f>
        <v/>
      </c>
      <c r="M64" s="87" t="str">
        <f>IF(OR((Change_absorbance=""),ISBLANK(F63),ISBLANK(G63),ISBLANK(H63),ISBLANK(I63)),"",(0.2098*Change_absorbance*I63/H63))</f>
        <v/>
      </c>
      <c r="N64" s="88" t="str">
        <f>IF(OR(ISBLANK(F62),ISBLANK(G62),ISBLANK(F63),ISBLANK(G63),A1_ablank_ave=0,A2_ablank_ave=0,A1_ublank_ave=0,A2_ublank_ave=0),"",Concentration_gL)</f>
        <v/>
      </c>
      <c r="O64" s="70"/>
      <c r="P64" s="84"/>
      <c r="Q64" s="87" t="str">
        <f>IF(OR((Concentration_gL=""),ISBLANK(P62)),"",(Concentration_gL*100/P62))</f>
        <v/>
      </c>
      <c r="R64" s="88" t="str">
        <f>IF(ISERROR(Concentration_gg),"",Concentration_gg)</f>
        <v/>
      </c>
      <c r="S64" s="3"/>
      <c r="T64" s="48"/>
    </row>
    <row r="65" spans="1:20" s="2" customFormat="1" x14ac:dyDescent="0.3">
      <c r="A65" s="1"/>
      <c r="B65" s="3"/>
      <c r="C65" s="69">
        <v>17</v>
      </c>
      <c r="D65" s="43"/>
      <c r="E65" s="57" t="s">
        <v>32</v>
      </c>
      <c r="F65" s="44"/>
      <c r="G65" s="44"/>
      <c r="H65" s="45">
        <v>0.2</v>
      </c>
      <c r="I65" s="43">
        <v>1</v>
      </c>
      <c r="J65" s="70"/>
      <c r="K65" s="71" t="str">
        <f>IF(OR(ISBLANK(F65),ISBLANK(G65),A1_ablank_ave=0,A2_ablank_ave=0),"",(G65-F65)-(A2_ablank_ave-A1_ablank_ave))</f>
        <v/>
      </c>
      <c r="L65" s="72" t="str">
        <f>K65</f>
        <v/>
      </c>
      <c r="M65" s="73" t="str">
        <f>IF(OR((Change_absorbance=""),ISBLANK(Sample_volume),ISBLANK(Dilution)),"",(0.07492*Change_absorbance*Dilution/Sample_volume))</f>
        <v/>
      </c>
      <c r="N65" s="74" t="str">
        <f>M65</f>
        <v/>
      </c>
      <c r="O65" s="70"/>
      <c r="P65" s="46"/>
      <c r="Q65" s="73" t="str">
        <f>IF(OR((Concentration_gL=""),ISBLANK(Sample_con_gL)),"",(Concentration_gL*100/Sample_con_gL))</f>
        <v/>
      </c>
      <c r="R65" s="74" t="str">
        <f>Q65</f>
        <v/>
      </c>
      <c r="S65" s="3"/>
      <c r="T65" s="48"/>
    </row>
    <row r="66" spans="1:20" s="2" customFormat="1" x14ac:dyDescent="0.3">
      <c r="A66" s="1"/>
      <c r="B66" s="3"/>
      <c r="C66" s="75"/>
      <c r="D66" s="70"/>
      <c r="E66" s="57" t="s">
        <v>36</v>
      </c>
      <c r="F66" s="52"/>
      <c r="G66" s="52"/>
      <c r="H66" s="53">
        <v>0.2</v>
      </c>
      <c r="I66" s="54">
        <v>1</v>
      </c>
      <c r="J66" s="70"/>
      <c r="K66" s="77"/>
      <c r="L66" s="78"/>
      <c r="M66" s="79"/>
      <c r="N66" s="80"/>
      <c r="O66" s="70"/>
      <c r="P66" s="76"/>
      <c r="Q66" s="79"/>
      <c r="R66" s="80"/>
      <c r="S66" s="3"/>
      <c r="T66" s="48"/>
    </row>
    <row r="67" spans="1:20" s="2" customFormat="1" x14ac:dyDescent="0.3">
      <c r="A67" s="1"/>
      <c r="B67" s="3"/>
      <c r="C67" s="81"/>
      <c r="D67" s="82"/>
      <c r="E67" s="83" t="s">
        <v>37</v>
      </c>
      <c r="F67" s="84"/>
      <c r="G67" s="84"/>
      <c r="H67" s="84"/>
      <c r="I67" s="84"/>
      <c r="J67" s="70"/>
      <c r="K67" s="85" t="str">
        <f>IF(OR(ISBLANK(F65),ISBLANK(G65),ISBLANK(F66),ISBLANK(G66),A1_ablank_ave=0,A2_ablank_ave=0,A1_ublank_ave=0,A2_ublank_ave=0),"",((G66-F66)-(A2_ublank_ave-A1_ublank_ave))-((G65-F65)-(A2_ablank_ave-A1_ablank_ave)))</f>
        <v/>
      </c>
      <c r="L67" s="86" t="str">
        <f>K67</f>
        <v/>
      </c>
      <c r="M67" s="87" t="str">
        <f>IF(OR((Change_absorbance=""),ISBLANK(F66),ISBLANK(G66),ISBLANK(H66),ISBLANK(I66)),"",(0.2098*Change_absorbance*I66/H66))</f>
        <v/>
      </c>
      <c r="N67" s="88" t="str">
        <f>IF(OR(ISBLANK(F65),ISBLANK(G65),ISBLANK(F66),ISBLANK(G66),A1_ablank_ave=0,A2_ablank_ave=0,A1_ublank_ave=0,A2_ublank_ave=0),"",Concentration_gL)</f>
        <v/>
      </c>
      <c r="O67" s="70"/>
      <c r="P67" s="84"/>
      <c r="Q67" s="87" t="str">
        <f>IF(OR((Concentration_gL=""),ISBLANK(P65)),"",(Concentration_gL*100/P65))</f>
        <v/>
      </c>
      <c r="R67" s="88" t="str">
        <f>IF(ISERROR(Concentration_gg),"",Concentration_gg)</f>
        <v/>
      </c>
      <c r="S67" s="3"/>
      <c r="T67" s="48"/>
    </row>
    <row r="68" spans="1:20" s="2" customFormat="1" x14ac:dyDescent="0.3">
      <c r="A68" s="1"/>
      <c r="B68" s="3"/>
      <c r="C68" s="69">
        <v>18</v>
      </c>
      <c r="D68" s="43"/>
      <c r="E68" s="57" t="s">
        <v>32</v>
      </c>
      <c r="F68" s="44"/>
      <c r="G68" s="44"/>
      <c r="H68" s="45">
        <v>0.2</v>
      </c>
      <c r="I68" s="43">
        <v>1</v>
      </c>
      <c r="J68" s="70"/>
      <c r="K68" s="71" t="str">
        <f>IF(OR(ISBLANK(F68),ISBLANK(G68),A1_ablank_ave=0,A2_ablank_ave=0),"",(G68-F68)-(A2_ablank_ave-A1_ablank_ave))</f>
        <v/>
      </c>
      <c r="L68" s="72" t="str">
        <f>K68</f>
        <v/>
      </c>
      <c r="M68" s="73" t="str">
        <f>IF(OR((Change_absorbance=""),ISBLANK(Sample_volume),ISBLANK(Dilution)),"",(0.07492*Change_absorbance*Dilution/Sample_volume))</f>
        <v/>
      </c>
      <c r="N68" s="74" t="str">
        <f>M68</f>
        <v/>
      </c>
      <c r="O68" s="70"/>
      <c r="P68" s="46"/>
      <c r="Q68" s="73" t="str">
        <f>IF(OR((Concentration_gL=""),ISBLANK(Sample_con_gL)),"",(Concentration_gL*100/Sample_con_gL))</f>
        <v/>
      </c>
      <c r="R68" s="74" t="str">
        <f>Q68</f>
        <v/>
      </c>
      <c r="S68" s="3"/>
      <c r="T68" s="48"/>
    </row>
    <row r="69" spans="1:20" s="2" customFormat="1" x14ac:dyDescent="0.3">
      <c r="A69" s="1"/>
      <c r="B69" s="3"/>
      <c r="C69" s="75"/>
      <c r="D69" s="70"/>
      <c r="E69" s="57" t="s">
        <v>36</v>
      </c>
      <c r="F69" s="52"/>
      <c r="G69" s="52"/>
      <c r="H69" s="53">
        <v>0.2</v>
      </c>
      <c r="I69" s="54">
        <v>1</v>
      </c>
      <c r="J69" s="70"/>
      <c r="K69" s="77"/>
      <c r="L69" s="78"/>
      <c r="M69" s="79"/>
      <c r="N69" s="80"/>
      <c r="O69" s="70"/>
      <c r="P69" s="76"/>
      <c r="Q69" s="79"/>
      <c r="R69" s="80"/>
      <c r="S69" s="3"/>
      <c r="T69" s="48"/>
    </row>
    <row r="70" spans="1:20" s="2" customFormat="1" x14ac:dyDescent="0.3">
      <c r="A70" s="1"/>
      <c r="B70" s="3"/>
      <c r="C70" s="81"/>
      <c r="D70" s="82"/>
      <c r="E70" s="83" t="s">
        <v>37</v>
      </c>
      <c r="F70" s="84"/>
      <c r="G70" s="84"/>
      <c r="H70" s="84"/>
      <c r="I70" s="84"/>
      <c r="J70" s="70"/>
      <c r="K70" s="85" t="str">
        <f>IF(OR(ISBLANK(F68),ISBLANK(G68),ISBLANK(F69),ISBLANK(G69),A1_ablank_ave=0,A2_ablank_ave=0,A1_ublank_ave=0,A2_ublank_ave=0),"",((G69-F69)-(A2_ublank_ave-A1_ublank_ave))-((G68-F68)-(A2_ablank_ave-A1_ablank_ave)))</f>
        <v/>
      </c>
      <c r="L70" s="86" t="str">
        <f>K70</f>
        <v/>
      </c>
      <c r="M70" s="87" t="str">
        <f>IF(OR((Change_absorbance=""),ISBLANK(F69),ISBLANK(G69),ISBLANK(H69),ISBLANK(I69)),"",(0.2098*Change_absorbance*I69/H69))</f>
        <v/>
      </c>
      <c r="N70" s="88" t="str">
        <f>IF(OR(ISBLANK(F68),ISBLANK(G68),ISBLANK(F69),ISBLANK(G69),A1_ablank_ave=0,A2_ablank_ave=0,A1_ublank_ave=0,A2_ublank_ave=0),"",Concentration_gL)</f>
        <v/>
      </c>
      <c r="O70" s="70"/>
      <c r="P70" s="84"/>
      <c r="Q70" s="87" t="str">
        <f>IF(OR((Concentration_gL=""),ISBLANK(P68)),"",(Concentration_gL*100/P68))</f>
        <v/>
      </c>
      <c r="R70" s="88" t="str">
        <f>IF(ISERROR(Concentration_gg),"",Concentration_gg)</f>
        <v/>
      </c>
      <c r="S70" s="3"/>
      <c r="T70" s="48"/>
    </row>
    <row r="71" spans="1:20" s="2" customFormat="1" x14ac:dyDescent="0.3">
      <c r="A71" s="1"/>
      <c r="B71" s="3"/>
      <c r="C71" s="69">
        <v>19</v>
      </c>
      <c r="D71" s="43"/>
      <c r="E71" s="57" t="s">
        <v>32</v>
      </c>
      <c r="F71" s="44"/>
      <c r="G71" s="44"/>
      <c r="H71" s="45">
        <v>0.2</v>
      </c>
      <c r="I71" s="43">
        <v>1</v>
      </c>
      <c r="J71" s="70"/>
      <c r="K71" s="71" t="str">
        <f>IF(OR(ISBLANK(F71),ISBLANK(G71),A1_ablank_ave=0,A2_ablank_ave=0),"",(G71-F71)-(A2_ablank_ave-A1_ablank_ave))</f>
        <v/>
      </c>
      <c r="L71" s="72" t="str">
        <f>K71</f>
        <v/>
      </c>
      <c r="M71" s="73" t="str">
        <f>IF(OR((Change_absorbance=""),ISBLANK(Sample_volume),ISBLANK(Dilution)),"",(0.07492*Change_absorbance*Dilution/Sample_volume))</f>
        <v/>
      </c>
      <c r="N71" s="74" t="str">
        <f>M71</f>
        <v/>
      </c>
      <c r="O71" s="70"/>
      <c r="P71" s="46"/>
      <c r="Q71" s="73" t="str">
        <f>IF(OR((Concentration_gL=""),ISBLANK(Sample_con_gL)),"",(Concentration_gL*100/Sample_con_gL))</f>
        <v/>
      </c>
      <c r="R71" s="74" t="str">
        <f>Q71</f>
        <v/>
      </c>
      <c r="S71" s="3"/>
      <c r="T71" s="48"/>
    </row>
    <row r="72" spans="1:20" s="2" customFormat="1" x14ac:dyDescent="0.3">
      <c r="A72" s="1"/>
      <c r="B72" s="3"/>
      <c r="C72" s="75"/>
      <c r="D72" s="70"/>
      <c r="E72" s="57" t="s">
        <v>36</v>
      </c>
      <c r="F72" s="52"/>
      <c r="G72" s="52"/>
      <c r="H72" s="53">
        <v>0.2</v>
      </c>
      <c r="I72" s="54">
        <v>1</v>
      </c>
      <c r="J72" s="70"/>
      <c r="K72" s="77"/>
      <c r="L72" s="78"/>
      <c r="M72" s="79"/>
      <c r="N72" s="80"/>
      <c r="O72" s="70"/>
      <c r="P72" s="76"/>
      <c r="Q72" s="79"/>
      <c r="R72" s="80"/>
      <c r="S72" s="3"/>
      <c r="T72" s="48"/>
    </row>
    <row r="73" spans="1:20" s="2" customFormat="1" x14ac:dyDescent="0.3">
      <c r="A73" s="1"/>
      <c r="B73" s="3"/>
      <c r="C73" s="81"/>
      <c r="D73" s="82"/>
      <c r="E73" s="83" t="s">
        <v>37</v>
      </c>
      <c r="F73" s="84"/>
      <c r="G73" s="84"/>
      <c r="H73" s="84"/>
      <c r="I73" s="84"/>
      <c r="J73" s="70"/>
      <c r="K73" s="85" t="str">
        <f>IF(OR(ISBLANK(F71),ISBLANK(G71),ISBLANK(F72),ISBLANK(G72),A1_ablank_ave=0,A2_ablank_ave=0,A1_ublank_ave=0,A2_ublank_ave=0),"",((G72-F72)-(A2_ublank_ave-A1_ublank_ave))-((G71-F71)-(A2_ablank_ave-A1_ablank_ave)))</f>
        <v/>
      </c>
      <c r="L73" s="86" t="str">
        <f>K73</f>
        <v/>
      </c>
      <c r="M73" s="87" t="str">
        <f>IF(OR((Change_absorbance=""),ISBLANK(F72),ISBLANK(G72),ISBLANK(H72),ISBLANK(I72)),"",(0.2098*Change_absorbance*I72/H72))</f>
        <v/>
      </c>
      <c r="N73" s="88" t="str">
        <f>IF(OR(ISBLANK(F71),ISBLANK(G71),ISBLANK(F72),ISBLANK(G72),A1_ablank_ave=0,A2_ablank_ave=0,A1_ublank_ave=0,A2_ublank_ave=0),"",Concentration_gL)</f>
        <v/>
      </c>
      <c r="O73" s="70"/>
      <c r="P73" s="84"/>
      <c r="Q73" s="87" t="str">
        <f>IF(OR((Concentration_gL=""),ISBLANK(P71)),"",(Concentration_gL*100/P71))</f>
        <v/>
      </c>
      <c r="R73" s="88" t="str">
        <f>IF(ISERROR(Concentration_gg),"",Concentration_gg)</f>
        <v/>
      </c>
      <c r="S73" s="3"/>
      <c r="T73" s="48"/>
    </row>
    <row r="74" spans="1:20" s="2" customFormat="1" x14ac:dyDescent="0.3">
      <c r="A74" s="1"/>
      <c r="B74" s="3"/>
      <c r="C74" s="69">
        <v>20</v>
      </c>
      <c r="D74" s="43"/>
      <c r="E74" s="57" t="s">
        <v>32</v>
      </c>
      <c r="F74" s="44"/>
      <c r="G74" s="44"/>
      <c r="H74" s="45">
        <v>0.2</v>
      </c>
      <c r="I74" s="43">
        <v>1</v>
      </c>
      <c r="J74" s="70"/>
      <c r="K74" s="71" t="str">
        <f>IF(OR(ISBLANK(F74),ISBLANK(G74),A1_ablank_ave=0,A2_ablank_ave=0),"",(G74-F74)-(A2_ablank_ave-A1_ablank_ave))</f>
        <v/>
      </c>
      <c r="L74" s="72" t="str">
        <f>K74</f>
        <v/>
      </c>
      <c r="M74" s="73" t="str">
        <f>IF(OR((Change_absorbance=""),ISBLANK(Sample_volume),ISBLANK(Dilution)),"",(0.07492*Change_absorbance*Dilution/Sample_volume))</f>
        <v/>
      </c>
      <c r="N74" s="74" t="str">
        <f>M74</f>
        <v/>
      </c>
      <c r="O74" s="70"/>
      <c r="P74" s="46"/>
      <c r="Q74" s="73" t="str">
        <f>IF(OR((Concentration_gL=""),ISBLANK(Sample_con_gL)),"",(Concentration_gL*100/Sample_con_gL))</f>
        <v/>
      </c>
      <c r="R74" s="74" t="str">
        <f>Q74</f>
        <v/>
      </c>
      <c r="S74" s="3"/>
      <c r="T74" s="48"/>
    </row>
    <row r="75" spans="1:20" s="2" customFormat="1" x14ac:dyDescent="0.3">
      <c r="A75" s="1"/>
      <c r="B75" s="3"/>
      <c r="C75" s="75"/>
      <c r="D75" s="70"/>
      <c r="E75" s="57" t="s">
        <v>36</v>
      </c>
      <c r="F75" s="52"/>
      <c r="G75" s="52"/>
      <c r="H75" s="53">
        <v>0.2</v>
      </c>
      <c r="I75" s="54">
        <v>1</v>
      </c>
      <c r="J75" s="70"/>
      <c r="K75" s="77"/>
      <c r="L75" s="78"/>
      <c r="M75" s="79"/>
      <c r="N75" s="80"/>
      <c r="O75" s="70"/>
      <c r="P75" s="76"/>
      <c r="Q75" s="79"/>
      <c r="R75" s="80"/>
      <c r="S75" s="3"/>
      <c r="T75" s="48"/>
    </row>
    <row r="76" spans="1:20" s="2" customFormat="1" x14ac:dyDescent="0.3">
      <c r="A76" s="1"/>
      <c r="B76" s="3"/>
      <c r="C76" s="81"/>
      <c r="D76" s="82"/>
      <c r="E76" s="83" t="s">
        <v>37</v>
      </c>
      <c r="F76" s="84"/>
      <c r="G76" s="84"/>
      <c r="H76" s="84"/>
      <c r="I76" s="84"/>
      <c r="J76" s="70"/>
      <c r="K76" s="85" t="str">
        <f>IF(OR(ISBLANK(F74),ISBLANK(G74),ISBLANK(F75),ISBLANK(G75),A1_ablank_ave=0,A2_ablank_ave=0,A1_ublank_ave=0,A2_ublank_ave=0),"",((G75-F75)-(A2_ublank_ave-A1_ublank_ave))-((G74-F74)-(A2_ablank_ave-A1_ablank_ave)))</f>
        <v/>
      </c>
      <c r="L76" s="86" t="str">
        <f>K76</f>
        <v/>
      </c>
      <c r="M76" s="87" t="str">
        <f>IF(OR((Change_absorbance=""),ISBLANK(F75),ISBLANK(G75),ISBLANK(H75),ISBLANK(I75)),"",(0.2098*Change_absorbance*I75/H75))</f>
        <v/>
      </c>
      <c r="N76" s="88" t="str">
        <f>IF(OR(ISBLANK(F74),ISBLANK(G74),ISBLANK(F75),ISBLANK(G75),A1_ablank_ave=0,A2_ablank_ave=0,A1_ublank_ave=0,A2_ublank_ave=0),"",Concentration_gL)</f>
        <v/>
      </c>
      <c r="O76" s="70"/>
      <c r="P76" s="84"/>
      <c r="Q76" s="87" t="str">
        <f>IF(OR((Concentration_gL=""),ISBLANK(P74)),"",(Concentration_gL*100/P74))</f>
        <v/>
      </c>
      <c r="R76" s="88" t="str">
        <f>IF(ISERROR(Concentration_gg),"",Concentration_gg)</f>
        <v/>
      </c>
      <c r="S76" s="3"/>
      <c r="T76" s="48"/>
    </row>
    <row r="77" spans="1:20" s="2" customFormat="1" x14ac:dyDescent="0.3">
      <c r="A77" s="1"/>
      <c r="B77" s="3"/>
      <c r="C77" s="3"/>
      <c r="D77" s="3"/>
      <c r="E77" s="3"/>
      <c r="F77" s="55"/>
      <c r="G77" s="55"/>
      <c r="H77" s="55"/>
      <c r="I77" s="55"/>
      <c r="J77" s="3"/>
      <c r="K77" s="3"/>
      <c r="L77" s="55"/>
      <c r="M77" s="55"/>
      <c r="N77" s="55"/>
      <c r="O77" s="3"/>
      <c r="P77" s="55"/>
      <c r="Q77" s="3"/>
      <c r="R77" s="55"/>
      <c r="S77" s="3"/>
      <c r="T77" s="48"/>
    </row>
    <row r="78" spans="1:20" s="2" customFormat="1" x14ac:dyDescent="0.3">
      <c r="A78" s="1"/>
      <c r="B78" s="3"/>
      <c r="C78" s="3"/>
      <c r="D78" s="3"/>
      <c r="E78" s="3"/>
      <c r="F78" s="55"/>
      <c r="G78" s="55"/>
      <c r="H78" s="55"/>
      <c r="I78" s="55"/>
      <c r="J78" s="3"/>
      <c r="K78" s="3"/>
      <c r="L78" s="55"/>
      <c r="M78" s="55"/>
      <c r="N78" s="55"/>
      <c r="O78" s="3"/>
      <c r="P78" s="55"/>
      <c r="Q78" s="3"/>
      <c r="R78" s="55"/>
      <c r="S78" s="3"/>
      <c r="T78" s="48"/>
    </row>
    <row r="79" spans="1:20" s="2" customFormat="1" ht="9.1999999999999993" customHeight="1" x14ac:dyDescent="0.3">
      <c r="A79" s="1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48"/>
    </row>
  </sheetData>
  <sheetProtection password="8E71" sheet="1" objects="1" scenarios="1"/>
  <mergeCells count="1">
    <mergeCell ref="F4:H4"/>
  </mergeCells>
  <phoneticPr fontId="0" type="noConversion"/>
  <dataValidations count="1">
    <dataValidation allowBlank="1" showInputMessage="1" sqref="A1:XFD1048576"/>
  </dataValidations>
  <pageMargins left="0.59055118110236227" right="0.59055118110236227" top="0.59055118110236227" bottom="0.98425196850393704" header="0.51181102362204722" footer="0.51181102362204722"/>
  <pageSetup paperSize="9" fitToHeight="0" orientation="landscape" horizontalDpi="360" verticalDpi="360" r:id="rId1"/>
  <headerFooter alignWithMargins="0">
    <oddFooter>&amp;LPrinted on &amp;D, Page &amp;P of &amp;N</oddFooter>
  </headerFooter>
  <rowBreaks count="2" manualBreakCount="2">
    <brk id="22" min="1" max="18" man="1"/>
    <brk id="49" min="1" max="1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24</vt:i4>
      </vt:variant>
    </vt:vector>
  </HeadingPairs>
  <TitlesOfParts>
    <vt:vector size="26" baseType="lpstr">
      <vt:lpstr>Instructions</vt:lpstr>
      <vt:lpstr>MegaCalc</vt:lpstr>
      <vt:lpstr>A1_ablank_1</vt:lpstr>
      <vt:lpstr>A1_ablank_2</vt:lpstr>
      <vt:lpstr>A1_ablank_ave</vt:lpstr>
      <vt:lpstr>A1_ublank_1</vt:lpstr>
      <vt:lpstr>A1_ublank_2</vt:lpstr>
      <vt:lpstr>A1_ublank_ave</vt:lpstr>
      <vt:lpstr>A2_ablank_1</vt:lpstr>
      <vt:lpstr>A2_ablank_2</vt:lpstr>
      <vt:lpstr>A2_ablank_ave</vt:lpstr>
      <vt:lpstr>A2_ublank_1</vt:lpstr>
      <vt:lpstr>A2_ublank_2</vt:lpstr>
      <vt:lpstr>A2_ublank_ave</vt:lpstr>
      <vt:lpstr>Change_absorbance</vt:lpstr>
      <vt:lpstr>Concentration_gg</vt:lpstr>
      <vt:lpstr>Concentration_gL</vt:lpstr>
      <vt:lpstr>Contact_us</vt:lpstr>
      <vt:lpstr>Dilution</vt:lpstr>
      <vt:lpstr>Instructions</vt:lpstr>
      <vt:lpstr>Instructions!Print_Area</vt:lpstr>
      <vt:lpstr>MegaCalc!Print_Area</vt:lpstr>
      <vt:lpstr>MegaCalc!Print_Titles</vt:lpstr>
      <vt:lpstr>Sample_con_gL</vt:lpstr>
      <vt:lpstr>Sample_volume</vt:lpstr>
      <vt:lpstr>use_mega_calculator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Megazyme</dc:creator>
  <cp:lastModifiedBy>Maciej Peplinski</cp:lastModifiedBy>
  <cp:lastPrinted>2005-01-21T21:47:36Z</cp:lastPrinted>
  <dcterms:created xsi:type="dcterms:W3CDTF">2004-10-05T18:50:23Z</dcterms:created>
  <dcterms:modified xsi:type="dcterms:W3CDTF">2019-09-13T11:47:15Z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-1070355028</vt:i4>
  </property>
  <property fmtid="{D5CDD505-2E9C-101B-9397-08002B2CF9AE}" pid="3" name="_EmailSubject">
    <vt:lpwstr>LACTOSE/GALACTOSE</vt:lpwstr>
  </property>
  <property fmtid="{D5CDD505-2E9C-101B-9397-08002B2CF9AE}" pid="4" name="_AuthorEmail">
    <vt:lpwstr>noradevitt@eircom.net</vt:lpwstr>
  </property>
  <property fmtid="{D5CDD505-2E9C-101B-9397-08002B2CF9AE}" pid="5" name="_AuthorEmailDisplayName">
    <vt:lpwstr>Nora Devitt</vt:lpwstr>
  </property>
  <property fmtid="{D5CDD505-2E9C-101B-9397-08002B2CF9AE}" pid="6" name="_ReviewingToolsShownOnce">
    <vt:lpwstr/>
  </property>
</Properties>
</file>