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neogencorp.sharepoint.com/sites/FSDBusOpsTeam-TOPteamFQandNA/Shared Documents/TOP team FQ and NA/Projects/Active Projects/K-YBGL/Documents/K-YBGL Changeover Documents/"/>
    </mc:Choice>
  </mc:AlternateContent>
  <xr:revisionPtr revIDLastSave="31" documentId="8_{38A2E517-07C8-4BDB-93E2-5C18397E0604}" xr6:coauthVersionLast="47" xr6:coauthVersionMax="47" xr10:uidLastSave="{7D0854D5-26E3-4315-B4F9-F0065FE00EE1}"/>
  <bookViews>
    <workbookView xWindow="28680" yWindow="-120" windowWidth="29040" windowHeight="15720" xr2:uid="{00000000-000D-0000-FFFF-FFFF00000000}"/>
  </bookViews>
  <sheets>
    <sheet name="Instructions" sheetId="6" r:id="rId1"/>
    <sheet name="Mega-Calc - Solids" sheetId="1" r:id="rId2"/>
    <sheet name="Mega-Calc - Liquids" sheetId="7" r:id="rId3"/>
  </sheets>
  <definedNames>
    <definedName name="Absorbance" localSheetId="2">'Mega-Calc - Liquids'!$H$25:$H$144</definedName>
    <definedName name="Absorbance">'Mega-Calc - Solids'!$H$25:$H$144</definedName>
    <definedName name="Analyte_g_100g" localSheetId="2">'Mega-Calc - Liquids'!$O$25:$O$144</definedName>
    <definedName name="Analyte_g_100g">'Mega-Calc - Solids'!$O$25:$O$144</definedName>
    <definedName name="Contact_us">Instructions!$D$57</definedName>
    <definedName name="Extract_vol" localSheetId="2">'Mega-Calc - Liquids'!$M$25:$M$144</definedName>
    <definedName name="Extract_vol">'Mega-Calc - Solids'!$M$25:$M$144</definedName>
    <definedName name="Factor" localSheetId="2">'Mega-Calc - Liquids'!$E$15</definedName>
    <definedName name="Factor">'Mega-Calc - Solids'!$E$15</definedName>
    <definedName name="Instructions">Instructions!$A$2</definedName>
    <definedName name="_xlnm.Print_Area" localSheetId="0">Instructions!$B$2:$P$59</definedName>
    <definedName name="_xlnm.Print_Area" localSheetId="2">'Mega-Calc - Liquids'!$B$2:$R$147</definedName>
    <definedName name="_xlnm.Print_Area" localSheetId="1">'Mega-Calc - Solids'!$B$2:$R$147</definedName>
    <definedName name="_xlnm.Print_Titles" localSheetId="2">'Mega-Calc - Liquids'!$22:$23</definedName>
    <definedName name="_xlnm.Print_Titles" localSheetId="1">'Mega-Calc - Solids'!$22:$23</definedName>
    <definedName name="Replicate_1" localSheetId="2">'Mega-Calc - Liquids'!$E$13</definedName>
    <definedName name="Replicate_1">'Mega-Calc - Solids'!$E$13</definedName>
    <definedName name="Replicate_2" localSheetId="2">'Mega-Calc - Liquids'!$F$13</definedName>
    <definedName name="Replicate_2">'Mega-Calc - Solids'!$F$13</definedName>
    <definedName name="Replicate_3" localSheetId="2">'Mega-Calc - Liquids'!$G$13</definedName>
    <definedName name="Replicate_3">'Mega-Calc - Solids'!$G$13</definedName>
    <definedName name="Replicate_4" localSheetId="2">'Mega-Calc - Liquids'!$I$13</definedName>
    <definedName name="Replicate_4">'Mega-Calc - Solids'!$I$13</definedName>
    <definedName name="Replicate_ave" localSheetId="2">'Mega-Calc - Liquids'!$K$13</definedName>
    <definedName name="Replicate_ave">'Mega-Calc - Solids'!$K$13</definedName>
    <definedName name="Sample_1" localSheetId="2">'Mega-Calc - Liquids'!$F$25:$F$144</definedName>
    <definedName name="Sample_1">'Mega-Calc - Solids'!$F$25:$F$144</definedName>
    <definedName name="Sample_2" localSheetId="2">'Mega-Calc - Liquids'!$G$25:$G$144</definedName>
    <definedName name="Sample_2">'Mega-Calc - Solids'!$G$25:$G$144</definedName>
    <definedName name="Sample_ave" localSheetId="2">'Mega-Calc - Liquids'!$H$25:$H$144</definedName>
    <definedName name="Sample_ave">'Mega-Calc - Solids'!$H$25:$H$144</definedName>
    <definedName name="Sample_volume" localSheetId="2">'Mega-Calc - Liquids'!$K$25:$K$144</definedName>
    <definedName name="Sample_volume">'Mega-Calc - Solids'!$K$25:$K$144</definedName>
    <definedName name="Sample_weight" localSheetId="2">'Mega-Calc - Liquids'!$L$25:$L$144</definedName>
    <definedName name="Sample_weight">'Mega-Calc - Solids'!$L$25:$L$144</definedName>
    <definedName name="use_mega_calculator" localSheetId="2">'Mega-Calc - Liquids'!$A$1</definedName>
    <definedName name="use_mega_calculator">'Mega-Calc - Solids'!$A$1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7" l="1"/>
  <c r="I25" i="7"/>
  <c r="K13" i="7"/>
  <c r="E15" i="7" s="1"/>
  <c r="K14" i="7"/>
  <c r="E16" i="7"/>
  <c r="O26" i="7" s="1"/>
  <c r="G19" i="6"/>
  <c r="G18" i="6"/>
  <c r="H142" i="7"/>
  <c r="H143" i="7"/>
  <c r="H140" i="7"/>
  <c r="H139" i="7"/>
  <c r="H137" i="7"/>
  <c r="H136" i="7"/>
  <c r="H134" i="7"/>
  <c r="H133" i="7"/>
  <c r="H131" i="7"/>
  <c r="H130" i="7"/>
  <c r="H128" i="7"/>
  <c r="H127" i="7"/>
  <c r="H125" i="7"/>
  <c r="H124" i="7"/>
  <c r="H122" i="7"/>
  <c r="H121" i="7"/>
  <c r="H119" i="7"/>
  <c r="H118" i="7"/>
  <c r="H116" i="7"/>
  <c r="H115" i="7"/>
  <c r="H113" i="7"/>
  <c r="H112" i="7"/>
  <c r="H110" i="7"/>
  <c r="H109" i="7"/>
  <c r="H107" i="7"/>
  <c r="H106" i="7"/>
  <c r="H104" i="7"/>
  <c r="H103" i="7"/>
  <c r="H101" i="7"/>
  <c r="H100" i="7"/>
  <c r="H98" i="7"/>
  <c r="H97" i="7"/>
  <c r="H95" i="7"/>
  <c r="H94" i="7"/>
  <c r="H92" i="7"/>
  <c r="H91" i="7"/>
  <c r="H89" i="7"/>
  <c r="H88" i="7"/>
  <c r="H86" i="7"/>
  <c r="H85" i="7"/>
  <c r="H83" i="7"/>
  <c r="H82" i="7"/>
  <c r="H80" i="7"/>
  <c r="H79" i="7"/>
  <c r="H77" i="7"/>
  <c r="H76" i="7"/>
  <c r="H74" i="7"/>
  <c r="H73" i="7"/>
  <c r="H71" i="7"/>
  <c r="H70" i="7"/>
  <c r="H68" i="7"/>
  <c r="H67" i="7"/>
  <c r="H65" i="7"/>
  <c r="H64" i="7"/>
  <c r="H62" i="7"/>
  <c r="H61" i="7"/>
  <c r="H59" i="7"/>
  <c r="H58" i="7"/>
  <c r="H56" i="7"/>
  <c r="H55" i="7"/>
  <c r="H53" i="7"/>
  <c r="H52" i="7"/>
  <c r="H50" i="7"/>
  <c r="H49" i="7"/>
  <c r="H47" i="7"/>
  <c r="H46" i="7"/>
  <c r="H44" i="7"/>
  <c r="H43" i="7"/>
  <c r="H41" i="7"/>
  <c r="H40" i="7"/>
  <c r="H38" i="7"/>
  <c r="H37" i="7"/>
  <c r="H35" i="7"/>
  <c r="H34" i="7"/>
  <c r="H32" i="7"/>
  <c r="H31" i="7"/>
  <c r="H29" i="7"/>
  <c r="H28" i="7"/>
  <c r="H26" i="7"/>
  <c r="H21" i="1"/>
  <c r="G9" i="7"/>
  <c r="G8" i="7"/>
  <c r="H143" i="1"/>
  <c r="H142" i="1"/>
  <c r="H140" i="1"/>
  <c r="H139" i="1"/>
  <c r="H137" i="1"/>
  <c r="H136" i="1"/>
  <c r="H134" i="1"/>
  <c r="H133" i="1"/>
  <c r="H131" i="1"/>
  <c r="H130" i="1"/>
  <c r="H128" i="1"/>
  <c r="H127" i="1"/>
  <c r="H125" i="1"/>
  <c r="H124" i="1"/>
  <c r="H122" i="1"/>
  <c r="H121" i="1"/>
  <c r="H119" i="1"/>
  <c r="H118" i="1"/>
  <c r="H116" i="1"/>
  <c r="H115" i="1"/>
  <c r="H113" i="1"/>
  <c r="H112" i="1"/>
  <c r="H110" i="1"/>
  <c r="H109" i="1"/>
  <c r="H107" i="1"/>
  <c r="H106" i="1"/>
  <c r="H104" i="1"/>
  <c r="H103" i="1"/>
  <c r="H101" i="1"/>
  <c r="H100" i="1"/>
  <c r="H98" i="1"/>
  <c r="H97" i="1"/>
  <c r="H95" i="1"/>
  <c r="H94" i="1"/>
  <c r="H92" i="1"/>
  <c r="H91" i="1"/>
  <c r="H89" i="1"/>
  <c r="H88" i="1"/>
  <c r="H86" i="1"/>
  <c r="H85" i="1"/>
  <c r="H83" i="1"/>
  <c r="H82" i="1"/>
  <c r="H80" i="1"/>
  <c r="H79" i="1"/>
  <c r="H77" i="1"/>
  <c r="H76" i="1"/>
  <c r="H74" i="1"/>
  <c r="H73" i="1"/>
  <c r="H71" i="1"/>
  <c r="H70" i="1"/>
  <c r="H68" i="1"/>
  <c r="H67" i="1"/>
  <c r="H65" i="1"/>
  <c r="H64" i="1"/>
  <c r="H62" i="1"/>
  <c r="H61" i="1"/>
  <c r="H59" i="1"/>
  <c r="H58" i="1"/>
  <c r="H56" i="1"/>
  <c r="H55" i="1"/>
  <c r="H53" i="1"/>
  <c r="H52" i="1"/>
  <c r="H50" i="1"/>
  <c r="H49" i="1"/>
  <c r="H47" i="1"/>
  <c r="H46" i="1"/>
  <c r="H44" i="1"/>
  <c r="H43" i="1"/>
  <c r="H41" i="1"/>
  <c r="H40" i="1"/>
  <c r="H38" i="1"/>
  <c r="H37" i="1"/>
  <c r="H35" i="1"/>
  <c r="H34" i="1"/>
  <c r="H32" i="1"/>
  <c r="H31" i="1"/>
  <c r="H29" i="1"/>
  <c r="H28" i="1"/>
  <c r="K14" i="1"/>
  <c r="E16" i="1" s="1"/>
  <c r="K13" i="1"/>
  <c r="E15" i="1" s="1"/>
  <c r="G9" i="1"/>
  <c r="H26" i="1" s="1"/>
  <c r="G8" i="1"/>
  <c r="H25" i="1" s="1"/>
  <c r="I25" i="1" s="1"/>
  <c r="J25" i="1" s="1"/>
  <c r="H30" i="6"/>
  <c r="H20" i="1" l="1"/>
  <c r="I143" i="7"/>
  <c r="J143" i="7" s="1"/>
  <c r="I142" i="7"/>
  <c r="J142" i="7" s="1"/>
  <c r="I140" i="7"/>
  <c r="J140" i="7" s="1"/>
  <c r="I139" i="7"/>
  <c r="J139" i="7" s="1"/>
  <c r="I137" i="7"/>
  <c r="J137" i="7" s="1"/>
  <c r="I136" i="7"/>
  <c r="J136" i="7" s="1"/>
  <c r="I134" i="7"/>
  <c r="J134" i="7" s="1"/>
  <c r="I133" i="7"/>
  <c r="J133" i="7" s="1"/>
  <c r="I131" i="7"/>
  <c r="J131" i="7" s="1"/>
  <c r="I130" i="7"/>
  <c r="J130" i="7" s="1"/>
  <c r="I128" i="7"/>
  <c r="J128" i="7" s="1"/>
  <c r="I127" i="7"/>
  <c r="J127" i="7" s="1"/>
  <c r="I125" i="7"/>
  <c r="J125" i="7" s="1"/>
  <c r="I124" i="7"/>
  <c r="J124" i="7" s="1"/>
  <c r="I122" i="7"/>
  <c r="J122" i="7" s="1"/>
  <c r="I121" i="7"/>
  <c r="J121" i="7" s="1"/>
  <c r="I119" i="7"/>
  <c r="J119" i="7" s="1"/>
  <c r="I118" i="7"/>
  <c r="J118" i="7" s="1"/>
  <c r="I116" i="7"/>
  <c r="J116" i="7" s="1"/>
  <c r="I115" i="7"/>
  <c r="J115" i="7" s="1"/>
  <c r="I113" i="7"/>
  <c r="J113" i="7" s="1"/>
  <c r="I112" i="7"/>
  <c r="J112" i="7" s="1"/>
  <c r="I110" i="7"/>
  <c r="J110" i="7" s="1"/>
  <c r="I109" i="7"/>
  <c r="J109" i="7" s="1"/>
  <c r="I107" i="7"/>
  <c r="J107" i="7" s="1"/>
  <c r="I106" i="7"/>
  <c r="J106" i="7" s="1"/>
  <c r="I104" i="7"/>
  <c r="J104" i="7" s="1"/>
  <c r="I103" i="7"/>
  <c r="J103" i="7" s="1"/>
  <c r="I101" i="7"/>
  <c r="J101" i="7" s="1"/>
  <c r="I100" i="7"/>
  <c r="J100" i="7" s="1"/>
  <c r="I98" i="7"/>
  <c r="J98" i="7" s="1"/>
  <c r="I97" i="7"/>
  <c r="J97" i="7" s="1"/>
  <c r="I95" i="7"/>
  <c r="J95" i="7" s="1"/>
  <c r="I94" i="7"/>
  <c r="J94" i="7" s="1"/>
  <c r="I92" i="7"/>
  <c r="J92" i="7" s="1"/>
  <c r="I91" i="7"/>
  <c r="J91" i="7" s="1"/>
  <c r="I89" i="7"/>
  <c r="J89" i="7" s="1"/>
  <c r="I88" i="7"/>
  <c r="J88" i="7" s="1"/>
  <c r="I86" i="7"/>
  <c r="J86" i="7" s="1"/>
  <c r="I85" i="7"/>
  <c r="J85" i="7" s="1"/>
  <c r="I83" i="7"/>
  <c r="J83" i="7" s="1"/>
  <c r="I82" i="7"/>
  <c r="J82" i="7" s="1"/>
  <c r="I80" i="7"/>
  <c r="J80" i="7" s="1"/>
  <c r="I79" i="7"/>
  <c r="J79" i="7" s="1"/>
  <c r="I77" i="7"/>
  <c r="J77" i="7" s="1"/>
  <c r="I76" i="7"/>
  <c r="J76" i="7" s="1"/>
  <c r="I74" i="7"/>
  <c r="J74" i="7" s="1"/>
  <c r="I73" i="7"/>
  <c r="J73" i="7" s="1"/>
  <c r="I71" i="7"/>
  <c r="J71" i="7" s="1"/>
  <c r="I70" i="7"/>
  <c r="J70" i="7" s="1"/>
  <c r="I68" i="7"/>
  <c r="J68" i="7" s="1"/>
  <c r="I67" i="7"/>
  <c r="J67" i="7" s="1"/>
  <c r="I65" i="7"/>
  <c r="J65" i="7" s="1"/>
  <c r="I64" i="7"/>
  <c r="J64" i="7" s="1"/>
  <c r="I62" i="7"/>
  <c r="J62" i="7" s="1"/>
  <c r="I61" i="7"/>
  <c r="J61" i="7" s="1"/>
  <c r="I59" i="7"/>
  <c r="J59" i="7" s="1"/>
  <c r="I58" i="7"/>
  <c r="J58" i="7" s="1"/>
  <c r="I56" i="7"/>
  <c r="J56" i="7" s="1"/>
  <c r="I55" i="7"/>
  <c r="J55" i="7" s="1"/>
  <c r="I53" i="7"/>
  <c r="J53" i="7" s="1"/>
  <c r="I52" i="7"/>
  <c r="J52" i="7" s="1"/>
  <c r="I50" i="7"/>
  <c r="J50" i="7" s="1"/>
  <c r="I49" i="7"/>
  <c r="J49" i="7" s="1"/>
  <c r="I47" i="7"/>
  <c r="J47" i="7" s="1"/>
  <c r="I46" i="7"/>
  <c r="J46" i="7" s="1"/>
  <c r="I44" i="7"/>
  <c r="J44" i="7" s="1"/>
  <c r="I43" i="7"/>
  <c r="J43" i="7" s="1"/>
  <c r="I41" i="7"/>
  <c r="J41" i="7" s="1"/>
  <c r="I40" i="7"/>
  <c r="J40" i="7" s="1"/>
  <c r="I38" i="7"/>
  <c r="J38" i="7" s="1"/>
  <c r="I37" i="7"/>
  <c r="J37" i="7" s="1"/>
  <c r="I35" i="7"/>
  <c r="J35" i="7" s="1"/>
  <c r="I34" i="7"/>
  <c r="J34" i="7" s="1"/>
  <c r="I32" i="7"/>
  <c r="J32" i="7" s="1"/>
  <c r="I31" i="7"/>
  <c r="J31" i="7" s="1"/>
  <c r="I29" i="7"/>
  <c r="J29" i="7" s="1"/>
  <c r="I28" i="7"/>
  <c r="J28" i="7" s="1"/>
  <c r="H21" i="7"/>
  <c r="H20" i="7"/>
  <c r="I59" i="1"/>
  <c r="J59" i="1" s="1"/>
  <c r="I58" i="1"/>
  <c r="J58" i="1" s="1"/>
  <c r="I56" i="1"/>
  <c r="J56" i="1" s="1"/>
  <c r="I55" i="1"/>
  <c r="J55" i="1" s="1"/>
  <c r="I53" i="1"/>
  <c r="J53" i="1" s="1"/>
  <c r="I52" i="1"/>
  <c r="J52" i="1" s="1"/>
  <c r="I50" i="1"/>
  <c r="J50" i="1" s="1"/>
  <c r="I49" i="1"/>
  <c r="J49" i="1" s="1"/>
  <c r="I47" i="1"/>
  <c r="J47" i="1" s="1"/>
  <c r="I46" i="1"/>
  <c r="J46" i="1" s="1"/>
  <c r="I44" i="1"/>
  <c r="J44" i="1" s="1"/>
  <c r="I43" i="1"/>
  <c r="J43" i="1" s="1"/>
  <c r="I41" i="1"/>
  <c r="J41" i="1" s="1"/>
  <c r="I40" i="1"/>
  <c r="J40" i="1" s="1"/>
  <c r="I38" i="1"/>
  <c r="J38" i="1" s="1"/>
  <c r="I37" i="1"/>
  <c r="J37" i="1" s="1"/>
  <c r="I35" i="1"/>
  <c r="J35" i="1" s="1"/>
  <c r="I34" i="1"/>
  <c r="J34" i="1" s="1"/>
  <c r="I32" i="1"/>
  <c r="J32" i="1" s="1"/>
  <c r="I31" i="1"/>
  <c r="J31" i="1" s="1"/>
  <c r="I29" i="1"/>
  <c r="J29" i="1" s="1"/>
  <c r="I28" i="1"/>
  <c r="J28" i="1" s="1"/>
  <c r="I92" i="1"/>
  <c r="J92" i="1" s="1"/>
  <c r="I91" i="1"/>
  <c r="J91" i="1" s="1"/>
  <c r="I89" i="1"/>
  <c r="J89" i="1" s="1"/>
  <c r="I88" i="1"/>
  <c r="J88" i="1" s="1"/>
  <c r="I86" i="1"/>
  <c r="J86" i="1" s="1"/>
  <c r="I85" i="1"/>
  <c r="J85" i="1" s="1"/>
  <c r="I83" i="1"/>
  <c r="J83" i="1" s="1"/>
  <c r="I82" i="1"/>
  <c r="J82" i="1" s="1"/>
  <c r="I80" i="1"/>
  <c r="J80" i="1" s="1"/>
  <c r="I79" i="1"/>
  <c r="J79" i="1" s="1"/>
  <c r="I77" i="1"/>
  <c r="J77" i="1" s="1"/>
  <c r="I76" i="1"/>
  <c r="J76" i="1" s="1"/>
  <c r="I74" i="1"/>
  <c r="J74" i="1" s="1"/>
  <c r="I73" i="1"/>
  <c r="J73" i="1" s="1"/>
  <c r="I71" i="1"/>
  <c r="J71" i="1" s="1"/>
  <c r="I70" i="1"/>
  <c r="J70" i="1" s="1"/>
  <c r="I68" i="1"/>
  <c r="J68" i="1" s="1"/>
  <c r="I67" i="1"/>
  <c r="J67" i="1" s="1"/>
  <c r="I65" i="1"/>
  <c r="J65" i="1" s="1"/>
  <c r="I64" i="1"/>
  <c r="J64" i="1" s="1"/>
  <c r="I62" i="1"/>
  <c r="J62" i="1" s="1"/>
  <c r="I61" i="1"/>
  <c r="J61" i="1" s="1"/>
  <c r="I112" i="1"/>
  <c r="J112" i="1" s="1"/>
  <c r="I113" i="1"/>
  <c r="J113" i="1" s="1"/>
  <c r="I110" i="1"/>
  <c r="J110" i="1" s="1"/>
  <c r="I109" i="1"/>
  <c r="J109" i="1" s="1"/>
  <c r="I118" i="1"/>
  <c r="J118" i="1" s="1"/>
  <c r="I94" i="1"/>
  <c r="J94" i="1" s="1"/>
  <c r="I95" i="1"/>
  <c r="J95" i="1" s="1"/>
  <c r="I97" i="1"/>
  <c r="J97" i="1" s="1"/>
  <c r="I107" i="1"/>
  <c r="J107" i="1" s="1"/>
  <c r="I119" i="1"/>
  <c r="J119" i="1" s="1"/>
  <c r="I125" i="1"/>
  <c r="J125" i="1" s="1"/>
  <c r="I128" i="1"/>
  <c r="J128" i="1" s="1"/>
  <c r="I134" i="1"/>
  <c r="J134" i="1" s="1"/>
  <c r="I136" i="1"/>
  <c r="J136" i="1" s="1"/>
  <c r="I137" i="1"/>
  <c r="J137" i="1" s="1"/>
  <c r="I143" i="1"/>
  <c r="J143" i="1" s="1"/>
  <c r="I98" i="1"/>
  <c r="J98" i="1" s="1"/>
  <c r="I100" i="1"/>
  <c r="J100" i="1" s="1"/>
  <c r="I101" i="1"/>
  <c r="J101" i="1" s="1"/>
  <c r="I103" i="1"/>
  <c r="J103" i="1" s="1"/>
  <c r="I104" i="1"/>
  <c r="J104" i="1" s="1"/>
  <c r="I106" i="1"/>
  <c r="J106" i="1" s="1"/>
  <c r="I142" i="1"/>
  <c r="J142" i="1" s="1"/>
  <c r="I140" i="1"/>
  <c r="J140" i="1" s="1"/>
  <c r="I139" i="1"/>
  <c r="J139" i="1" s="1"/>
  <c r="I133" i="1"/>
  <c r="J133" i="1" s="1"/>
  <c r="I131" i="1"/>
  <c r="J131" i="1" s="1"/>
  <c r="I130" i="1"/>
  <c r="J130" i="1" s="1"/>
  <c r="I127" i="1"/>
  <c r="J127" i="1" s="1"/>
  <c r="I124" i="1"/>
  <c r="J124" i="1" s="1"/>
  <c r="I122" i="1"/>
  <c r="J122" i="1" s="1"/>
  <c r="I121" i="1"/>
  <c r="J121" i="1" s="1"/>
  <c r="I116" i="1"/>
  <c r="J116" i="1" s="1"/>
  <c r="I115" i="1"/>
  <c r="J115" i="1" s="1"/>
  <c r="O143" i="7" l="1"/>
  <c r="P143" i="7" s="1"/>
  <c r="Q143" i="7" s="1"/>
  <c r="O107" i="7"/>
  <c r="P107" i="7" s="1"/>
  <c r="Q107" i="7" s="1"/>
  <c r="O71" i="7"/>
  <c r="P71" i="7" s="1"/>
  <c r="Q71" i="7" s="1"/>
  <c r="O35" i="7"/>
  <c r="P35" i="7" s="1"/>
  <c r="Q35" i="7" s="1"/>
  <c r="O101" i="7"/>
  <c r="P101" i="7" s="1"/>
  <c r="Q101" i="7" s="1"/>
  <c r="O29" i="7"/>
  <c r="P29" i="7" s="1"/>
  <c r="Q29" i="7" s="1"/>
  <c r="O98" i="7"/>
  <c r="P98" i="7" s="1"/>
  <c r="Q98" i="7" s="1"/>
  <c r="O131" i="7"/>
  <c r="P131" i="7" s="1"/>
  <c r="Q131" i="7" s="1"/>
  <c r="O56" i="7"/>
  <c r="P56" i="7" s="1"/>
  <c r="Q56" i="7" s="1"/>
  <c r="O125" i="7"/>
  <c r="P125" i="7" s="1"/>
  <c r="Q125" i="7" s="1"/>
  <c r="O50" i="7"/>
  <c r="P50" i="7" s="1"/>
  <c r="Q50" i="7" s="1"/>
  <c r="O116" i="7"/>
  <c r="P116" i="7" s="1"/>
  <c r="Q116" i="7" s="1"/>
  <c r="O77" i="7"/>
  <c r="P77" i="7" s="1"/>
  <c r="Q77" i="7" s="1"/>
  <c r="O74" i="7"/>
  <c r="P74" i="7" s="1"/>
  <c r="Q74" i="7" s="1"/>
  <c r="O140" i="7"/>
  <c r="P140" i="7" s="1"/>
  <c r="Q140" i="7" s="1"/>
  <c r="O104" i="7"/>
  <c r="P104" i="7" s="1"/>
  <c r="Q104" i="7" s="1"/>
  <c r="O68" i="7"/>
  <c r="P68" i="7" s="1"/>
  <c r="Q68" i="7" s="1"/>
  <c r="O32" i="7"/>
  <c r="P32" i="7" s="1"/>
  <c r="Q32" i="7" s="1"/>
  <c r="O65" i="7"/>
  <c r="P65" i="7" s="1"/>
  <c r="Q65" i="7" s="1"/>
  <c r="O134" i="7"/>
  <c r="P134" i="7" s="1"/>
  <c r="Q134" i="7" s="1"/>
  <c r="P26" i="7"/>
  <c r="Q26" i="7" s="1"/>
  <c r="O59" i="7"/>
  <c r="P59" i="7" s="1"/>
  <c r="Q59" i="7" s="1"/>
  <c r="O92" i="7"/>
  <c r="P92" i="7" s="1"/>
  <c r="Q92" i="7" s="1"/>
  <c r="O53" i="7"/>
  <c r="P53" i="7" s="1"/>
  <c r="Q53" i="7" s="1"/>
  <c r="O119" i="7"/>
  <c r="P119" i="7" s="1"/>
  <c r="Q119" i="7" s="1"/>
  <c r="O80" i="7"/>
  <c r="P80" i="7" s="1"/>
  <c r="Q80" i="7" s="1"/>
  <c r="O41" i="7"/>
  <c r="P41" i="7" s="1"/>
  <c r="Q41" i="7" s="1"/>
  <c r="O137" i="7"/>
  <c r="P137" i="7" s="1"/>
  <c r="Q137" i="7" s="1"/>
  <c r="O62" i="7"/>
  <c r="P62" i="7" s="1"/>
  <c r="Q62" i="7" s="1"/>
  <c r="O95" i="7"/>
  <c r="P95" i="7" s="1"/>
  <c r="Q95" i="7" s="1"/>
  <c r="O128" i="7"/>
  <c r="P128" i="7" s="1"/>
  <c r="Q128" i="7" s="1"/>
  <c r="O89" i="7"/>
  <c r="P89" i="7" s="1"/>
  <c r="Q89" i="7" s="1"/>
  <c r="O122" i="7"/>
  <c r="P122" i="7" s="1"/>
  <c r="Q122" i="7" s="1"/>
  <c r="O86" i="7"/>
  <c r="P86" i="7" s="1"/>
  <c r="Q86" i="7" s="1"/>
  <c r="O83" i="7"/>
  <c r="P83" i="7" s="1"/>
  <c r="Q83" i="7" s="1"/>
  <c r="O47" i="7"/>
  <c r="P47" i="7" s="1"/>
  <c r="Q47" i="7" s="1"/>
  <c r="O44" i="7"/>
  <c r="P44" i="7" s="1"/>
  <c r="Q44" i="7" s="1"/>
  <c r="O113" i="7"/>
  <c r="P113" i="7" s="1"/>
  <c r="Q113" i="7" s="1"/>
  <c r="O110" i="7"/>
  <c r="P110" i="7" s="1"/>
  <c r="Q110" i="7" s="1"/>
  <c r="O38" i="7"/>
  <c r="P38" i="7" s="1"/>
  <c r="Q38" i="7" s="1"/>
  <c r="I26" i="7"/>
  <c r="J26" i="7" s="1"/>
  <c r="J25" i="7"/>
  <c r="I20" i="7"/>
  <c r="I21" i="7"/>
  <c r="O110" i="1"/>
  <c r="P110" i="1" s="1"/>
  <c r="Q110" i="1" s="1"/>
  <c r="I20" i="1"/>
  <c r="O89" i="1"/>
  <c r="P89" i="1" s="1"/>
  <c r="Q89" i="1" s="1"/>
  <c r="O119" i="1"/>
  <c r="P119" i="1" s="1"/>
  <c r="Q119" i="1" s="1"/>
  <c r="O29" i="1"/>
  <c r="P29" i="1" s="1"/>
  <c r="Q29" i="1" s="1"/>
  <c r="O125" i="1"/>
  <c r="P125" i="1" s="1"/>
  <c r="Q125" i="1" s="1"/>
  <c r="O50" i="1"/>
  <c r="P50" i="1" s="1"/>
  <c r="Q50" i="1" s="1"/>
  <c r="O53" i="1"/>
  <c r="P53" i="1" s="1"/>
  <c r="Q53" i="1" s="1"/>
  <c r="O113" i="1"/>
  <c r="P113" i="1" s="1"/>
  <c r="Q113" i="1" s="1"/>
  <c r="O26" i="1"/>
  <c r="P26" i="1" s="1"/>
  <c r="Q26" i="1" s="1"/>
  <c r="O122" i="1"/>
  <c r="P122" i="1" s="1"/>
  <c r="Q122" i="1" s="1"/>
  <c r="O41" i="1"/>
  <c r="P41" i="1" s="1"/>
  <c r="Q41" i="1" s="1"/>
  <c r="O47" i="1"/>
  <c r="P47" i="1" s="1"/>
  <c r="Q47" i="1" s="1"/>
  <c r="O65" i="1"/>
  <c r="P65" i="1" s="1"/>
  <c r="Q65" i="1" s="1"/>
  <c r="O77" i="1"/>
  <c r="P77" i="1" s="1"/>
  <c r="Q77" i="1" s="1"/>
  <c r="O83" i="1"/>
  <c r="P83" i="1" s="1"/>
  <c r="Q83" i="1" s="1"/>
  <c r="O86" i="1"/>
  <c r="P86" i="1" s="1"/>
  <c r="Q86" i="1" s="1"/>
  <c r="O44" i="1"/>
  <c r="P44" i="1" s="1"/>
  <c r="Q44" i="1" s="1"/>
  <c r="O80" i="1"/>
  <c r="P80" i="1" s="1"/>
  <c r="Q80" i="1" s="1"/>
  <c r="O116" i="1"/>
  <c r="P116" i="1" s="1"/>
  <c r="Q116" i="1" s="1"/>
  <c r="O56" i="1"/>
  <c r="P56" i="1" s="1"/>
  <c r="Q56" i="1" s="1"/>
  <c r="O92" i="1"/>
  <c r="P92" i="1" s="1"/>
  <c r="Q92" i="1" s="1"/>
  <c r="O128" i="1"/>
  <c r="P128" i="1" s="1"/>
  <c r="Q128" i="1" s="1"/>
  <c r="O59" i="1"/>
  <c r="P59" i="1" s="1"/>
  <c r="Q59" i="1" s="1"/>
  <c r="O95" i="1"/>
  <c r="P95" i="1" s="1"/>
  <c r="Q95" i="1" s="1"/>
  <c r="O131" i="1"/>
  <c r="P131" i="1" s="1"/>
  <c r="Q131" i="1" s="1"/>
  <c r="O62" i="1"/>
  <c r="P62" i="1" s="1"/>
  <c r="Q62" i="1" s="1"/>
  <c r="O98" i="1"/>
  <c r="P98" i="1" s="1"/>
  <c r="Q98" i="1" s="1"/>
  <c r="O134" i="1"/>
  <c r="P134" i="1" s="1"/>
  <c r="Q134" i="1" s="1"/>
  <c r="O32" i="1"/>
  <c r="P32" i="1" s="1"/>
  <c r="Q32" i="1" s="1"/>
  <c r="O68" i="1"/>
  <c r="P68" i="1" s="1"/>
  <c r="Q68" i="1" s="1"/>
  <c r="O104" i="1"/>
  <c r="P104" i="1" s="1"/>
  <c r="Q104" i="1" s="1"/>
  <c r="O140" i="1"/>
  <c r="P140" i="1" s="1"/>
  <c r="Q140" i="1" s="1"/>
  <c r="O101" i="1"/>
  <c r="P101" i="1" s="1"/>
  <c r="Q101" i="1" s="1"/>
  <c r="O35" i="1"/>
  <c r="P35" i="1" s="1"/>
  <c r="Q35" i="1" s="1"/>
  <c r="O71" i="1"/>
  <c r="P71" i="1" s="1"/>
  <c r="Q71" i="1" s="1"/>
  <c r="O107" i="1"/>
  <c r="P107" i="1" s="1"/>
  <c r="Q107" i="1" s="1"/>
  <c r="O143" i="1"/>
  <c r="P143" i="1" s="1"/>
  <c r="Q143" i="1" s="1"/>
  <c r="O137" i="1"/>
  <c r="P137" i="1" s="1"/>
  <c r="Q137" i="1" s="1"/>
  <c r="O38" i="1"/>
  <c r="P38" i="1" s="1"/>
  <c r="Q38" i="1" s="1"/>
  <c r="O74" i="1"/>
  <c r="P74" i="1" s="1"/>
  <c r="Q74" i="1" s="1"/>
  <c r="I26" i="1"/>
  <c r="J26" i="1" s="1"/>
  <c r="I21" i="1"/>
  <c r="J20" i="1" l="1"/>
  <c r="O97" i="1" s="1"/>
  <c r="O99" i="1" s="1"/>
  <c r="P99" i="1" s="1"/>
  <c r="Q99" i="1" s="1"/>
  <c r="J20" i="7"/>
  <c r="O133" i="7"/>
  <c r="O135" i="7" s="1"/>
  <c r="O52" i="7" l="1"/>
  <c r="O54" i="7" s="1"/>
  <c r="O25" i="7"/>
  <c r="P25" i="7" s="1"/>
  <c r="O142" i="7"/>
  <c r="O144" i="7" s="1"/>
  <c r="O109" i="7"/>
  <c r="O111" i="7" s="1"/>
  <c r="O79" i="7"/>
  <c r="O81" i="7" s="1"/>
  <c r="O91" i="7"/>
  <c r="O93" i="7" s="1"/>
  <c r="O82" i="1"/>
  <c r="O84" i="1" s="1"/>
  <c r="P84" i="1" s="1"/>
  <c r="Q84" i="1" s="1"/>
  <c r="O31" i="1"/>
  <c r="O33" i="1" s="1"/>
  <c r="P33" i="1" s="1"/>
  <c r="Q33" i="1" s="1"/>
  <c r="O34" i="1"/>
  <c r="O36" i="1" s="1"/>
  <c r="P36" i="1" s="1"/>
  <c r="Q36" i="1" s="1"/>
  <c r="O100" i="1"/>
  <c r="O102" i="1" s="1"/>
  <c r="P102" i="1" s="1"/>
  <c r="Q102" i="1" s="1"/>
  <c r="O91" i="1"/>
  <c r="O93" i="1" s="1"/>
  <c r="P93" i="1" s="1"/>
  <c r="Q93" i="1" s="1"/>
  <c r="O118" i="1"/>
  <c r="O120" i="1" s="1"/>
  <c r="P120" i="1" s="1"/>
  <c r="Q120" i="1" s="1"/>
  <c r="O112" i="1"/>
  <c r="O114" i="1" s="1"/>
  <c r="P114" i="1" s="1"/>
  <c r="Q114" i="1" s="1"/>
  <c r="O46" i="1"/>
  <c r="O48" i="1" s="1"/>
  <c r="P48" i="1" s="1"/>
  <c r="Q48" i="1" s="1"/>
  <c r="O58" i="1"/>
  <c r="P58" i="1" s="1"/>
  <c r="Q58" i="1" s="1"/>
  <c r="O49" i="1"/>
  <c r="O51" i="1" s="1"/>
  <c r="P51" i="1" s="1"/>
  <c r="Q51" i="1" s="1"/>
  <c r="O55" i="1"/>
  <c r="O57" i="1" s="1"/>
  <c r="P57" i="1" s="1"/>
  <c r="Q57" i="1" s="1"/>
  <c r="O37" i="1"/>
  <c r="O39" i="1" s="1"/>
  <c r="P39" i="1" s="1"/>
  <c r="Q39" i="1" s="1"/>
  <c r="O76" i="1"/>
  <c r="O78" i="1" s="1"/>
  <c r="P78" i="1" s="1"/>
  <c r="Q78" i="1" s="1"/>
  <c r="O133" i="1"/>
  <c r="P133" i="1" s="1"/>
  <c r="Q133" i="1" s="1"/>
  <c r="O115" i="1"/>
  <c r="P115" i="1" s="1"/>
  <c r="Q115" i="1" s="1"/>
  <c r="O25" i="1"/>
  <c r="O27" i="1" s="1"/>
  <c r="P27" i="1" s="1"/>
  <c r="Q27" i="1" s="1"/>
  <c r="O79" i="1"/>
  <c r="O81" i="1" s="1"/>
  <c r="P81" i="1" s="1"/>
  <c r="Q81" i="1" s="1"/>
  <c r="O124" i="1"/>
  <c r="O126" i="1" s="1"/>
  <c r="P126" i="1" s="1"/>
  <c r="Q126" i="1" s="1"/>
  <c r="O70" i="1"/>
  <c r="O72" i="1" s="1"/>
  <c r="P72" i="1" s="1"/>
  <c r="Q72" i="1" s="1"/>
  <c r="O142" i="1"/>
  <c r="O144" i="1" s="1"/>
  <c r="P144" i="1" s="1"/>
  <c r="Q144" i="1" s="1"/>
  <c r="O85" i="7"/>
  <c r="O87" i="7" s="1"/>
  <c r="O103" i="7"/>
  <c r="O105" i="7" s="1"/>
  <c r="O130" i="7"/>
  <c r="O132" i="7" s="1"/>
  <c r="O43" i="7"/>
  <c r="O45" i="7" s="1"/>
  <c r="O49" i="7"/>
  <c r="O51" i="7" s="1"/>
  <c r="O76" i="7"/>
  <c r="O78" i="7" s="1"/>
  <c r="O136" i="7"/>
  <c r="O138" i="7" s="1"/>
  <c r="O127" i="7"/>
  <c r="O129" i="7" s="1"/>
  <c r="O55" i="7"/>
  <c r="O57" i="7" s="1"/>
  <c r="O64" i="7"/>
  <c r="O66" i="7" s="1"/>
  <c r="O115" i="7"/>
  <c r="O117" i="7" s="1"/>
  <c r="O118" i="7"/>
  <c r="O120" i="7" s="1"/>
  <c r="O121" i="7"/>
  <c r="O123" i="7" s="1"/>
  <c r="O124" i="7"/>
  <c r="O126" i="7" s="1"/>
  <c r="O100" i="7"/>
  <c r="O102" i="7" s="1"/>
  <c r="O73" i="7"/>
  <c r="O75" i="7" s="1"/>
  <c r="O106" i="7"/>
  <c r="O108" i="7" s="1"/>
  <c r="O28" i="7"/>
  <c r="O30" i="7" s="1"/>
  <c r="O82" i="7"/>
  <c r="O84" i="7" s="1"/>
  <c r="O112" i="7"/>
  <c r="O114" i="7" s="1"/>
  <c r="O67" i="7"/>
  <c r="O69" i="7" s="1"/>
  <c r="O40" i="7"/>
  <c r="O42" i="7" s="1"/>
  <c r="O88" i="7"/>
  <c r="O90" i="7" s="1"/>
  <c r="O139" i="7"/>
  <c r="O141" i="7" s="1"/>
  <c r="O46" i="7"/>
  <c r="O48" i="7" s="1"/>
  <c r="O94" i="7"/>
  <c r="O96" i="7" s="1"/>
  <c r="O58" i="7"/>
  <c r="O60" i="7" s="1"/>
  <c r="O31" i="7"/>
  <c r="O33" i="7" s="1"/>
  <c r="O34" i="7"/>
  <c r="O36" i="7" s="1"/>
  <c r="O37" i="7"/>
  <c r="O39" i="7" s="1"/>
  <c r="O70" i="7"/>
  <c r="O72" i="7" s="1"/>
  <c r="O61" i="7"/>
  <c r="O63" i="7" s="1"/>
  <c r="O97" i="7"/>
  <c r="O99" i="7" s="1"/>
  <c r="O52" i="1"/>
  <c r="O54" i="1" s="1"/>
  <c r="P54" i="1" s="1"/>
  <c r="Q54" i="1" s="1"/>
  <c r="O43" i="1"/>
  <c r="O45" i="1" s="1"/>
  <c r="P45" i="1" s="1"/>
  <c r="Q45" i="1" s="1"/>
  <c r="O94" i="1"/>
  <c r="O96" i="1" s="1"/>
  <c r="P96" i="1" s="1"/>
  <c r="Q96" i="1" s="1"/>
  <c r="O88" i="1"/>
  <c r="O90" i="1" s="1"/>
  <c r="P90" i="1" s="1"/>
  <c r="Q90" i="1" s="1"/>
  <c r="O64" i="1"/>
  <c r="O66" i="1" s="1"/>
  <c r="P66" i="1" s="1"/>
  <c r="Q66" i="1" s="1"/>
  <c r="O139" i="1"/>
  <c r="O141" i="1" s="1"/>
  <c r="P141" i="1" s="1"/>
  <c r="Q141" i="1" s="1"/>
  <c r="O67" i="1"/>
  <c r="O69" i="1" s="1"/>
  <c r="P69" i="1" s="1"/>
  <c r="Q69" i="1" s="1"/>
  <c r="O73" i="1"/>
  <c r="O75" i="1" s="1"/>
  <c r="P75" i="1" s="1"/>
  <c r="Q75" i="1" s="1"/>
  <c r="O28" i="1"/>
  <c r="O30" i="1" s="1"/>
  <c r="P30" i="1" s="1"/>
  <c r="Q30" i="1" s="1"/>
  <c r="O61" i="1"/>
  <c r="O63" i="1" s="1"/>
  <c r="P63" i="1" s="1"/>
  <c r="Q63" i="1" s="1"/>
  <c r="O103" i="1"/>
  <c r="O105" i="1" s="1"/>
  <c r="P105" i="1" s="1"/>
  <c r="Q105" i="1" s="1"/>
  <c r="O40" i="1"/>
  <c r="O42" i="1" s="1"/>
  <c r="P42" i="1" s="1"/>
  <c r="Q42" i="1" s="1"/>
  <c r="O130" i="1"/>
  <c r="O132" i="1" s="1"/>
  <c r="P132" i="1" s="1"/>
  <c r="Q132" i="1" s="1"/>
  <c r="O85" i="1"/>
  <c r="P85" i="1" s="1"/>
  <c r="Q85" i="1" s="1"/>
  <c r="O136" i="1"/>
  <c r="P136" i="1" s="1"/>
  <c r="Q136" i="1" s="1"/>
  <c r="O121" i="1"/>
  <c r="O123" i="1" s="1"/>
  <c r="P123" i="1" s="1"/>
  <c r="Q123" i="1" s="1"/>
  <c r="O127" i="1"/>
  <c r="O129" i="1" s="1"/>
  <c r="P129" i="1" s="1"/>
  <c r="Q129" i="1" s="1"/>
  <c r="O109" i="1"/>
  <c r="O111" i="1" s="1"/>
  <c r="P111" i="1" s="1"/>
  <c r="Q111" i="1" s="1"/>
  <c r="O106" i="1"/>
  <c r="O108" i="1" s="1"/>
  <c r="P108" i="1" s="1"/>
  <c r="Q108" i="1" s="1"/>
  <c r="P97" i="1"/>
  <c r="Q97" i="1" s="1"/>
  <c r="P82" i="1"/>
  <c r="Q82" i="1" s="1"/>
  <c r="O27" i="7" l="1"/>
  <c r="P27" i="7" s="1"/>
  <c r="Q27" i="7" s="1"/>
  <c r="Q25" i="7"/>
  <c r="P31" i="1"/>
  <c r="Q31" i="1" s="1"/>
  <c r="P34" i="1"/>
  <c r="Q34" i="1" s="1"/>
  <c r="P76" i="1"/>
  <c r="Q76" i="1" s="1"/>
  <c r="P91" i="1"/>
  <c r="Q91" i="1" s="1"/>
  <c r="P112" i="1"/>
  <c r="Q112" i="1" s="1"/>
  <c r="P124" i="1"/>
  <c r="Q124" i="1" s="1"/>
  <c r="P43" i="1"/>
  <c r="Q43" i="1" s="1"/>
  <c r="P118" i="1"/>
  <c r="Q118" i="1" s="1"/>
  <c r="P100" i="1"/>
  <c r="Q100" i="1" s="1"/>
  <c r="O60" i="1"/>
  <c r="P60" i="1" s="1"/>
  <c r="Q60" i="1" s="1"/>
  <c r="P142" i="1"/>
  <c r="Q142" i="1" s="1"/>
  <c r="P46" i="1"/>
  <c r="Q46" i="1" s="1"/>
  <c r="P52" i="1"/>
  <c r="Q52" i="1" s="1"/>
  <c r="P94" i="1"/>
  <c r="Q94" i="1" s="1"/>
  <c r="P70" i="1"/>
  <c r="Q70" i="1" s="1"/>
  <c r="P49" i="1"/>
  <c r="Q49" i="1" s="1"/>
  <c r="P130" i="1"/>
  <c r="Q130" i="1" s="1"/>
  <c r="O135" i="1"/>
  <c r="P135" i="1" s="1"/>
  <c r="Q135" i="1" s="1"/>
  <c r="O117" i="1"/>
  <c r="P117" i="1" s="1"/>
  <c r="Q117" i="1" s="1"/>
  <c r="P79" i="1"/>
  <c r="Q79" i="1" s="1"/>
  <c r="P73" i="1"/>
  <c r="Q73" i="1" s="1"/>
  <c r="P37" i="1"/>
  <c r="Q37" i="1" s="1"/>
  <c r="P55" i="1"/>
  <c r="Q55" i="1" s="1"/>
  <c r="P25" i="1"/>
  <c r="Q25" i="1" s="1"/>
  <c r="P28" i="1"/>
  <c r="Q28" i="1" s="1"/>
  <c r="P88" i="1"/>
  <c r="Q88" i="1" s="1"/>
  <c r="P64" i="1"/>
  <c r="Q64" i="1" s="1"/>
  <c r="P139" i="1"/>
  <c r="Q139" i="1" s="1"/>
  <c r="P61" i="1"/>
  <c r="Q61" i="1" s="1"/>
  <c r="P67" i="1"/>
  <c r="Q67" i="1" s="1"/>
  <c r="P127" i="1"/>
  <c r="Q127" i="1" s="1"/>
  <c r="P103" i="1"/>
  <c r="Q103" i="1" s="1"/>
  <c r="O138" i="1"/>
  <c r="P138" i="1" s="1"/>
  <c r="Q138" i="1" s="1"/>
  <c r="P40" i="1"/>
  <c r="Q40" i="1" s="1"/>
  <c r="P109" i="1"/>
  <c r="Q109" i="1" s="1"/>
  <c r="O87" i="1"/>
  <c r="P87" i="1" s="1"/>
  <c r="Q87" i="1" s="1"/>
  <c r="P88" i="7"/>
  <c r="Q88" i="7" s="1"/>
  <c r="P90" i="7"/>
  <c r="Q90" i="7" s="1"/>
  <c r="P64" i="7"/>
  <c r="Q64" i="7" s="1"/>
  <c r="P66" i="7"/>
  <c r="Q66" i="7" s="1"/>
  <c r="P48" i="7"/>
  <c r="Q48" i="7" s="1"/>
  <c r="P46" i="7"/>
  <c r="Q46" i="7" s="1"/>
  <c r="P115" i="7"/>
  <c r="Q115" i="7" s="1"/>
  <c r="P117" i="7"/>
  <c r="Q117" i="7" s="1"/>
  <c r="P75" i="7"/>
  <c r="Q75" i="7" s="1"/>
  <c r="P73" i="7"/>
  <c r="Q73" i="7" s="1"/>
  <c r="P28" i="7"/>
  <c r="Q28" i="7" s="1"/>
  <c r="P30" i="7"/>
  <c r="Q30" i="7" s="1"/>
  <c r="P136" i="7"/>
  <c r="Q136" i="7" s="1"/>
  <c r="P138" i="7"/>
  <c r="Q138" i="7" s="1"/>
  <c r="P133" i="7"/>
  <c r="Q133" i="7" s="1"/>
  <c r="P135" i="7"/>
  <c r="Q135" i="7" s="1"/>
  <c r="P139" i="7"/>
  <c r="Q139" i="7" s="1"/>
  <c r="P141" i="7"/>
  <c r="Q141" i="7" s="1"/>
  <c r="P84" i="7"/>
  <c r="Q84" i="7" s="1"/>
  <c r="P82" i="7"/>
  <c r="Q82" i="7" s="1"/>
  <c r="P54" i="7"/>
  <c r="Q54" i="7" s="1"/>
  <c r="P52" i="7"/>
  <c r="Q52" i="7" s="1"/>
  <c r="P57" i="7"/>
  <c r="Q57" i="7" s="1"/>
  <c r="P55" i="7"/>
  <c r="Q55" i="7" s="1"/>
  <c r="P93" i="7"/>
  <c r="Q93" i="7" s="1"/>
  <c r="P91" i="7"/>
  <c r="Q91" i="7" s="1"/>
  <c r="P130" i="7"/>
  <c r="Q130" i="7" s="1"/>
  <c r="P132" i="7"/>
  <c r="Q132" i="7" s="1"/>
  <c r="P31" i="7"/>
  <c r="Q31" i="7" s="1"/>
  <c r="P33" i="7"/>
  <c r="Q33" i="7" s="1"/>
  <c r="P69" i="7"/>
  <c r="Q69" i="7" s="1"/>
  <c r="P67" i="7"/>
  <c r="Q67" i="7" s="1"/>
  <c r="P100" i="7"/>
  <c r="Q100" i="7" s="1"/>
  <c r="P102" i="7"/>
  <c r="Q102" i="7" s="1"/>
  <c r="P37" i="7"/>
  <c r="Q37" i="7" s="1"/>
  <c r="P39" i="7"/>
  <c r="Q39" i="7" s="1"/>
  <c r="P70" i="7"/>
  <c r="Q70" i="7" s="1"/>
  <c r="P72" i="7"/>
  <c r="Q72" i="7" s="1"/>
  <c r="P121" i="7"/>
  <c r="Q121" i="7" s="1"/>
  <c r="P123" i="7"/>
  <c r="Q123" i="7" s="1"/>
  <c r="P45" i="7"/>
  <c r="Q45" i="7" s="1"/>
  <c r="P43" i="7"/>
  <c r="Q43" i="7" s="1"/>
  <c r="P120" i="7"/>
  <c r="Q120" i="7" s="1"/>
  <c r="P118" i="7"/>
  <c r="Q118" i="7" s="1"/>
  <c r="P96" i="7"/>
  <c r="Q96" i="7" s="1"/>
  <c r="P94" i="7"/>
  <c r="Q94" i="7" s="1"/>
  <c r="P61" i="7"/>
  <c r="Q61" i="7" s="1"/>
  <c r="P63" i="7"/>
  <c r="Q63" i="7" s="1"/>
  <c r="P85" i="7"/>
  <c r="Q85" i="7" s="1"/>
  <c r="P87" i="7"/>
  <c r="Q87" i="7" s="1"/>
  <c r="P105" i="7"/>
  <c r="Q105" i="7" s="1"/>
  <c r="P103" i="7"/>
  <c r="Q103" i="7" s="1"/>
  <c r="P109" i="7"/>
  <c r="Q109" i="7" s="1"/>
  <c r="P111" i="7"/>
  <c r="Q111" i="7" s="1"/>
  <c r="P58" i="7"/>
  <c r="Q58" i="7" s="1"/>
  <c r="P60" i="7"/>
  <c r="Q60" i="7" s="1"/>
  <c r="P124" i="7"/>
  <c r="Q124" i="7" s="1"/>
  <c r="P126" i="7"/>
  <c r="Q126" i="7" s="1"/>
  <c r="P34" i="7"/>
  <c r="Q34" i="7" s="1"/>
  <c r="P36" i="7"/>
  <c r="Q36" i="7" s="1"/>
  <c r="P99" i="7"/>
  <c r="Q99" i="7" s="1"/>
  <c r="P97" i="7"/>
  <c r="Q97" i="7" s="1"/>
  <c r="P108" i="7"/>
  <c r="Q108" i="7" s="1"/>
  <c r="P106" i="7"/>
  <c r="Q106" i="7" s="1"/>
  <c r="P144" i="7"/>
  <c r="Q144" i="7" s="1"/>
  <c r="P142" i="7"/>
  <c r="Q142" i="7" s="1"/>
  <c r="P49" i="7"/>
  <c r="Q49" i="7" s="1"/>
  <c r="P51" i="7"/>
  <c r="Q51" i="7" s="1"/>
  <c r="P76" i="7"/>
  <c r="Q76" i="7" s="1"/>
  <c r="P78" i="7"/>
  <c r="Q78" i="7" s="1"/>
  <c r="P40" i="7"/>
  <c r="Q40" i="7" s="1"/>
  <c r="P42" i="7"/>
  <c r="Q42" i="7" s="1"/>
  <c r="P81" i="7"/>
  <c r="Q81" i="7" s="1"/>
  <c r="P79" i="7"/>
  <c r="Q79" i="7" s="1"/>
  <c r="P114" i="7"/>
  <c r="Q114" i="7" s="1"/>
  <c r="P112" i="7"/>
  <c r="Q112" i="7" s="1"/>
  <c r="P127" i="7"/>
  <c r="Q127" i="7" s="1"/>
  <c r="P129" i="7"/>
  <c r="Q129" i="7" s="1"/>
  <c r="P106" i="1"/>
  <c r="Q106" i="1" s="1"/>
  <c r="P121" i="1"/>
  <c r="Q121" i="1" s="1"/>
</calcChain>
</file>

<file path=xl/sharedStrings.xml><?xml version="1.0" encoding="utf-8"?>
<sst xmlns="http://schemas.openxmlformats.org/spreadsheetml/2006/main" count="386" uniqueCount="64">
  <si>
    <r>
      <t>Welcome to Megazyme</t>
    </r>
    <r>
      <rPr>
        <b/>
        <vertAlign val="superscript"/>
        <sz val="10"/>
        <rFont val="Gill Sans MT"/>
        <family val="2"/>
      </rPr>
      <t>®</t>
    </r>
    <r>
      <rPr>
        <sz val="10"/>
        <rFont val="Gill Sans MT"/>
        <family val="2"/>
      </rPr>
      <t xml:space="preserve"> </t>
    </r>
  </si>
  <si>
    <r>
      <t xml:space="preserve">To further support you, our valued customer, we have developed the Megazyme </t>
    </r>
    <r>
      <rPr>
        <b/>
        <sz val="11"/>
        <color rgb="FF006747"/>
        <rFont val="Times New Roman"/>
        <family val="1"/>
      </rPr>
      <t>Mega-Calc</t>
    </r>
    <r>
      <rPr>
        <sz val="11"/>
        <rFont val="Gill Sans MT"/>
        <family val="2"/>
      </rPr>
      <t xml:space="preserve"> to assist you in calculating the 
concentration of analyte from raw absorbance data. </t>
    </r>
  </si>
  <si>
    <t>Instructions for Use of Mega-Calc</t>
  </si>
  <si>
    <r>
      <t xml:space="preserve">On the </t>
    </r>
    <r>
      <rPr>
        <b/>
        <sz val="11"/>
        <color rgb="FF006747"/>
        <rFont val="Times New Roman"/>
        <family val="1"/>
      </rPr>
      <t>Mega-Calc</t>
    </r>
    <r>
      <rPr>
        <sz val="11"/>
        <rFont val="Gill Sans MT"/>
        <family val="2"/>
      </rPr>
      <t xml:space="preserve"> tabs, fill in the orange boxes and it will provide automatic results in the white boxes.</t>
    </r>
  </si>
  <si>
    <t>Sample details</t>
  </si>
  <si>
    <t>Absorbance values for Reagent Blanks</t>
  </si>
  <si>
    <t>Replicate 1</t>
  </si>
  <si>
    <t>Replicate 2</t>
  </si>
  <si>
    <t>Average Abs</t>
  </si>
  <si>
    <t>Total Glucan (A)</t>
  </si>
  <si>
    <r>
      <rPr>
        <sz val="10"/>
        <rFont val="Calibri"/>
        <family val="2"/>
      </rPr>
      <t>α</t>
    </r>
    <r>
      <rPr>
        <sz val="10"/>
        <rFont val="Gill Sans MT"/>
        <family val="2"/>
      </rPr>
      <t>-Glucan (B)</t>
    </r>
  </si>
  <si>
    <t>Absorbance values for 100 micrograms of D-glucose standard</t>
  </si>
  <si>
    <t>Replicate 3</t>
  </si>
  <si>
    <t>Replicate 4</t>
  </si>
  <si>
    <t>--</t>
  </si>
  <si>
    <t>Factor Total Glucan [=100 (micrograms of D-glucose)/Absorbance for 100 micrograms of D-glucose]</t>
  </si>
  <si>
    <r>
      <t xml:space="preserve">Factor </t>
    </r>
    <r>
      <rPr>
        <sz val="10"/>
        <rFont val="Calibri"/>
        <family val="2"/>
      </rPr>
      <t>α</t>
    </r>
    <r>
      <rPr>
        <sz val="10"/>
        <rFont val="Gill Sans MT"/>
        <family val="2"/>
      </rPr>
      <t>-Glucan [=100 (micrograms of D-glucose)/Absorbance for 100 micrograms of D-glucose]</t>
    </r>
  </si>
  <si>
    <t>Hydrolysis Correction Factor (HCf)</t>
  </si>
  <si>
    <t>Weight (mg)</t>
  </si>
  <si>
    <t>HCf</t>
  </si>
  <si>
    <t>Glucose with acid</t>
  </si>
  <si>
    <t>Glucose without acid</t>
  </si>
  <si>
    <t>Sample identifier</t>
  </si>
  <si>
    <t>Analyte</t>
  </si>
  <si>
    <t>Absorbance values</t>
  </si>
  <si>
    <t>Sample volume Glucose Determination (mL)</t>
  </si>
  <si>
    <t>Sample weight (mg) or Starting Sample volume (mL)</t>
  </si>
  <si>
    <t>Extract volume (mL)</t>
  </si>
  <si>
    <t>Dilution (Df)</t>
  </si>
  <si>
    <t>A</t>
  </si>
  <si>
    <t>B</t>
  </si>
  <si>
    <t>Average</t>
  </si>
  <si>
    <t>Total Glucan</t>
  </si>
  <si>
    <t/>
  </si>
  <si>
    <t>Alpha-Glucan</t>
  </si>
  <si>
    <t>10.5 / 11</t>
  </si>
  <si>
    <t>Beta-Glucan</t>
  </si>
  <si>
    <t xml:space="preserve"> </t>
  </si>
  <si>
    <t>Contact Us</t>
  </si>
  <si>
    <t xml:space="preserve">Further Support </t>
  </si>
  <si>
    <t>To obtain further information about the specific test, or indeed any of the Megazyme products, please consult our web site.</t>
  </si>
  <si>
    <t>www.megazyme.com</t>
  </si>
  <si>
    <t>If you have specific questions, please contact us directly:</t>
  </si>
  <si>
    <t>Technical Support:</t>
  </si>
  <si>
    <t>Megazyme Knowledge Base</t>
  </si>
  <si>
    <t>Customer Support and Sales Information:</t>
  </si>
  <si>
    <t>Customer Support</t>
  </si>
  <si>
    <r>
      <t>The Mega-Calc and its embodied calculations are, to Neogen</t>
    </r>
    <r>
      <rPr>
        <vertAlign val="superscript"/>
        <sz val="8"/>
        <rFont val="Gill Sans MT"/>
        <family val="2"/>
      </rPr>
      <t>®</t>
    </r>
    <r>
      <rPr>
        <sz val="8"/>
        <rFont val="Gill Sans MT"/>
        <family val="2"/>
      </rPr>
      <t>’s knowledge, correct.  However, your data and inputs, the method of collection, and conditions of use are outside the control of Neogen; thus, the accuracy of your results may vary.  No warranty, express or implied, is provided regarding the use of this tool.  
© 2025, Neogen Corporation; © 2025, Megazyme. All rights reserved. Neogen and Megazyme are registered trademarks. Mega-Calc and MegaQuant are trademarks of Neogen Corporation.</t>
    </r>
  </si>
  <si>
    <t>Glucose %</t>
  </si>
  <si>
    <t>Sample weight (mg)</t>
  </si>
  <si>
    <t>Beta Glucan (g/100 g) 
"as is"</t>
  </si>
  <si>
    <t>Yeast or Mushroom Beta-Glucan  (% w/w) 
"as is"</t>
  </si>
  <si>
    <r>
      <t xml:space="preserve">Yeast or Mushroom Glucan
 (% </t>
    </r>
    <r>
      <rPr>
        <b/>
        <i/>
        <sz val="10"/>
        <rFont val="Gill Sans MT"/>
        <family val="2"/>
      </rPr>
      <t>w/w</t>
    </r>
    <r>
      <rPr>
        <b/>
        <sz val="10"/>
        <rFont val="Gill Sans MT"/>
        <family val="2"/>
      </rPr>
      <t>) "as is"</t>
    </r>
  </si>
  <si>
    <t xml:space="preserve">A </t>
  </si>
  <si>
    <t>Average - blank</t>
  </si>
  <si>
    <t>Starting sample volume (mL)</t>
  </si>
  <si>
    <r>
      <t xml:space="preserve">Yeast or Mushroom Glucan (% </t>
    </r>
    <r>
      <rPr>
        <b/>
        <i/>
        <sz val="10"/>
        <rFont val="Gill Sans MT"/>
        <family val="2"/>
      </rPr>
      <t>w/v</t>
    </r>
    <r>
      <rPr>
        <b/>
        <sz val="10"/>
        <rFont val="Gill Sans MT"/>
        <family val="2"/>
      </rPr>
      <t>) 
"as is"</t>
    </r>
  </si>
  <si>
    <t>Average sample</t>
  </si>
  <si>
    <r>
      <rPr>
        <b/>
        <sz val="10"/>
        <color indexed="63"/>
        <rFont val="Symbol"/>
        <family val="1"/>
        <charset val="2"/>
      </rPr>
      <t xml:space="preserve">D </t>
    </r>
    <r>
      <rPr>
        <b/>
        <sz val="10"/>
        <color indexed="63"/>
        <rFont val="Gill Sans MT"/>
        <family val="2"/>
      </rPr>
      <t>Absorbance</t>
    </r>
  </si>
  <si>
    <r>
      <t xml:space="preserve">Yeast or Mushroom Glucan
 (% </t>
    </r>
    <r>
      <rPr>
        <b/>
        <i/>
        <sz val="10"/>
        <rFont val="Gill Sans MT"/>
        <family val="2"/>
      </rPr>
      <t>w/w</t>
    </r>
    <r>
      <rPr>
        <b/>
        <sz val="10"/>
        <rFont val="Gill Sans MT"/>
        <family val="2"/>
      </rPr>
      <t xml:space="preserve"> or % </t>
    </r>
    <r>
      <rPr>
        <b/>
        <i/>
        <sz val="10"/>
        <rFont val="Gill Sans MT"/>
        <family val="2"/>
      </rPr>
      <t>w/v</t>
    </r>
    <r>
      <rPr>
        <b/>
        <sz val="10"/>
        <rFont val="Gill Sans MT"/>
        <family val="2"/>
      </rPr>
      <t>) 
"as is"</t>
    </r>
  </si>
  <si>
    <r>
      <t>The Mega-Calc and its embodied calculations are, to Neogen</t>
    </r>
    <r>
      <rPr>
        <vertAlign val="superscript"/>
        <sz val="8"/>
        <rFont val="Gill Sans MT"/>
        <family val="2"/>
      </rPr>
      <t>®</t>
    </r>
    <r>
      <rPr>
        <sz val="8"/>
        <rFont val="Gill Sans MT"/>
        <family val="2"/>
      </rPr>
      <t>’s knowledge, correct.  However, your data and inputs, the method of collection, and conditions of use are outside the control of Neogen; thus, the accuracy of your results may vary.  No warranty, express or implied, is provided regarding the use of this tool.  
© 2025, Neogen Corporation; © 2025, Megazyme. All rights reserved. Neogen and Megazyme are registered trademarks. Mega-Calc is a trademark of Neogen Corporation.</t>
    </r>
  </si>
  <si>
    <t>Hydrolysis Correction Factor (HCF)</t>
  </si>
  <si>
    <t>HCF</t>
  </si>
  <si>
    <t>K-YBGL 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</si>
</sst>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
  </numFmts>
  <fonts count="23">
    <font>
      <sz val="10"/>
      <name val="Arial"/>
    </font>
    <font>
      <sz val="10"/>
      <name val="Gill Sans MT"/>
      <family val="2"/>
    </font>
    <font>
      <b/>
      <sz val="10"/>
      <name val="Gill Sans MT"/>
      <family val="2"/>
    </font>
    <font>
      <u/>
      <sz val="10"/>
      <color indexed="12"/>
      <name val="Arial"/>
      <family val="2"/>
    </font>
    <font>
      <b/>
      <sz val="20"/>
      <color indexed="17"/>
      <name val="Times New Roman"/>
      <family val="1"/>
    </font>
    <font>
      <b/>
      <sz val="14"/>
      <name val="Gill Sans MT"/>
      <family val="2"/>
    </font>
    <font>
      <sz val="11"/>
      <name val="Gill Sans MT"/>
      <family val="2"/>
    </font>
    <font>
      <sz val="11"/>
      <name val="Arial"/>
      <family val="2"/>
    </font>
    <font>
      <b/>
      <sz val="12"/>
      <name val="Gill Sans MT"/>
      <family val="2"/>
    </font>
    <font>
      <b/>
      <sz val="11"/>
      <name val="Gill Sans MT"/>
      <family val="2"/>
    </font>
    <font>
      <u/>
      <sz val="11"/>
      <color indexed="12"/>
      <name val="Arial"/>
      <family val="2"/>
    </font>
    <font>
      <sz val="10"/>
      <name val="Arial"/>
      <family val="2"/>
    </font>
    <font>
      <b/>
      <sz val="10"/>
      <color indexed="63"/>
      <name val="Gill Sans MT"/>
      <family val="2"/>
    </font>
    <font>
      <sz val="10"/>
      <color indexed="63"/>
      <name val="Gill Sans MT"/>
      <family val="2"/>
    </font>
    <font>
      <b/>
      <sz val="11"/>
      <color indexed="63"/>
      <name val="Gill Sans MT"/>
      <family val="2"/>
    </font>
    <font>
      <b/>
      <sz val="11"/>
      <color rgb="FF006747"/>
      <name val="Times New Roman"/>
      <family val="1"/>
    </font>
    <font>
      <sz val="8"/>
      <name val="Gill Sans MT"/>
      <family val="2"/>
    </font>
    <font>
      <sz val="10"/>
      <name val="Calibri"/>
      <family val="2"/>
    </font>
    <font>
      <b/>
      <i/>
      <sz val="10"/>
      <name val="Gill Sans MT"/>
      <family val="2"/>
    </font>
    <font>
      <b/>
      <vertAlign val="superscript"/>
      <sz val="10"/>
      <name val="Gill Sans MT"/>
      <family val="2"/>
    </font>
    <font>
      <b/>
      <sz val="10"/>
      <color indexed="63"/>
      <name val="Symbol"/>
      <family val="1"/>
      <charset val="2"/>
    </font>
    <font>
      <b/>
      <sz val="10"/>
      <color indexed="63"/>
      <name val="Gill Sans MT"/>
      <family val="1"/>
      <charset val="2"/>
    </font>
    <font>
      <vertAlign val="superscript"/>
      <sz val="8"/>
      <name val="Gill Sans MT"/>
      <family val="2"/>
    </font>
  </fonts>
  <fills count="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44"/>
        <bgColor indexed="64"/>
      </patternFill>
    </fill>
    <fill>
      <patternFill patternType="solid">
        <fgColor theme="0"/>
        <bgColor indexed="64"/>
      </patternFill>
    </fill>
    <fill>
      <patternFill patternType="solid">
        <fgColor rgb="FF0067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62">
    <xf numFmtId="0" fontId="0" fillId="0" borderId="0" xfId="0"/>
    <xf numFmtId="0" fontId="1" fillId="0" borderId="0" xfId="0" applyFont="1"/>
    <xf numFmtId="0" fontId="1" fillId="2" borderId="0" xfId="0" applyFont="1" applyFill="1"/>
    <xf numFmtId="164" fontId="1" fillId="2" borderId="0" xfId="0" applyNumberFormat="1" applyFont="1" applyFill="1" applyAlignment="1">
      <alignment horizontal="right"/>
    </xf>
    <xf numFmtId="0" fontId="1" fillId="2" borderId="0" xfId="0" applyFont="1" applyFill="1" applyAlignment="1">
      <alignment wrapText="1"/>
    </xf>
    <xf numFmtId="0" fontId="6" fillId="2" borderId="0" xfId="0" applyFont="1" applyFill="1"/>
    <xf numFmtId="0" fontId="6" fillId="2" borderId="0" xfId="0" applyFont="1" applyFill="1" applyAlignment="1">
      <alignment wrapText="1"/>
    </xf>
    <xf numFmtId="0" fontId="3" fillId="2" borderId="0" xfId="1" applyFill="1" applyAlignment="1" applyProtection="1">
      <alignment horizontal="right" vertical="top" wrapText="1"/>
    </xf>
    <xf numFmtId="0" fontId="2" fillId="2" borderId="0" xfId="0" applyFont="1" applyFill="1"/>
    <xf numFmtId="0" fontId="7" fillId="0" borderId="0" xfId="0" applyFont="1" applyAlignment="1">
      <alignment wrapText="1"/>
    </xf>
    <xf numFmtId="0" fontId="10" fillId="2" borderId="0" xfId="1" applyFont="1" applyFill="1" applyAlignment="1" applyProtection="1"/>
    <xf numFmtId="0" fontId="6" fillId="2" borderId="0" xfId="1" applyFont="1" applyFill="1" applyAlignment="1" applyProtection="1">
      <alignment wrapText="1"/>
    </xf>
    <xf numFmtId="0" fontId="10" fillId="2" borderId="0" xfId="1" applyFont="1" applyFill="1" applyAlignment="1" applyProtection="1">
      <alignment wrapText="1"/>
    </xf>
    <xf numFmtId="164" fontId="1" fillId="3" borderId="1" xfId="0" applyNumberFormat="1" applyFont="1" applyFill="1" applyBorder="1" applyAlignment="1" applyProtection="1">
      <alignment horizontal="right"/>
      <protection locked="0"/>
    </xf>
    <xf numFmtId="0" fontId="2" fillId="4" borderId="2" xfId="0" applyFont="1" applyFill="1" applyBorder="1" applyAlignment="1">
      <alignment horizontal="center" vertical="top" wrapText="1"/>
    </xf>
    <xf numFmtId="0" fontId="1" fillId="2" borderId="0" xfId="0" applyFont="1" applyFill="1" applyAlignment="1">
      <alignment horizontal="center"/>
    </xf>
    <xf numFmtId="0" fontId="1" fillId="2" borderId="1" xfId="0" applyFont="1" applyFill="1" applyBorder="1" applyAlignment="1">
      <alignment horizontal="center"/>
    </xf>
    <xf numFmtId="164" fontId="1" fillId="2" borderId="0" xfId="0" applyNumberFormat="1" applyFont="1" applyFill="1"/>
    <xf numFmtId="0" fontId="1" fillId="3" borderId="3" xfId="0" applyFont="1" applyFill="1" applyBorder="1" applyProtection="1">
      <protection locked="0"/>
    </xf>
    <xf numFmtId="164" fontId="1" fillId="3" borderId="3" xfId="0" applyNumberFormat="1" applyFont="1" applyFill="1" applyBorder="1" applyProtection="1">
      <protection locked="0"/>
    </xf>
    <xf numFmtId="0" fontId="13" fillId="3" borderId="3" xfId="0" applyFont="1" applyFill="1" applyBorder="1" applyProtection="1">
      <protection locked="0"/>
    </xf>
    <xf numFmtId="0" fontId="1" fillId="3" borderId="4" xfId="0" applyFont="1" applyFill="1" applyBorder="1" applyProtection="1">
      <protection locked="0"/>
    </xf>
    <xf numFmtId="0" fontId="13" fillId="3" borderId="4" xfId="0" applyFont="1" applyFill="1" applyBorder="1" applyProtection="1">
      <protection locked="0"/>
    </xf>
    <xf numFmtId="164" fontId="1" fillId="3" borderId="4" xfId="0" applyNumberFormat="1" applyFont="1" applyFill="1" applyBorder="1" applyProtection="1">
      <protection locked="0"/>
    </xf>
    <xf numFmtId="0" fontId="1" fillId="3" borderId="5" xfId="0" applyFont="1" applyFill="1" applyBorder="1" applyProtection="1">
      <protection locked="0"/>
    </xf>
    <xf numFmtId="164" fontId="1" fillId="2" borderId="5" xfId="0" applyNumberFormat="1" applyFont="1" applyFill="1" applyBorder="1"/>
    <xf numFmtId="0" fontId="11" fillId="0" borderId="0" xfId="0" applyFont="1" applyAlignment="1">
      <alignment horizontal="left"/>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164" fontId="1" fillId="4" borderId="3" xfId="0" applyNumberFormat="1" applyFont="1" applyFill="1" applyBorder="1"/>
    <xf numFmtId="164" fontId="1" fillId="4" borderId="4" xfId="0" applyNumberFormat="1" applyFont="1" applyFill="1" applyBorder="1"/>
    <xf numFmtId="164" fontId="13" fillId="3" borderId="6" xfId="0" applyNumberFormat="1" applyFont="1" applyFill="1" applyBorder="1" applyAlignment="1" applyProtection="1">
      <alignment horizontal="right"/>
      <protection locked="0"/>
    </xf>
    <xf numFmtId="0" fontId="12" fillId="2" borderId="3" xfId="0" applyFont="1" applyFill="1" applyBorder="1"/>
    <xf numFmtId="0" fontId="13" fillId="2" borderId="4" xfId="0" applyFont="1" applyFill="1" applyBorder="1"/>
    <xf numFmtId="0" fontId="13" fillId="2" borderId="5" xfId="0" applyFont="1" applyFill="1" applyBorder="1"/>
    <xf numFmtId="164" fontId="13" fillId="3" borderId="3" xfId="0" applyNumberFormat="1" applyFont="1" applyFill="1" applyBorder="1" applyProtection="1">
      <protection locked="0"/>
    </xf>
    <xf numFmtId="164" fontId="13" fillId="3" borderId="4" xfId="0" applyNumberFormat="1" applyFont="1" applyFill="1" applyBorder="1" applyProtection="1">
      <protection locked="0"/>
    </xf>
    <xf numFmtId="164" fontId="1" fillId="4" borderId="5" xfId="0" applyNumberFormat="1" applyFont="1" applyFill="1" applyBorder="1"/>
    <xf numFmtId="0" fontId="1" fillId="5" borderId="1" xfId="0" applyFont="1" applyFill="1" applyBorder="1" applyAlignment="1">
      <alignment horizontal="center"/>
    </xf>
    <xf numFmtId="0" fontId="1" fillId="6" borderId="0" xfId="0" applyFont="1" applyFill="1"/>
    <xf numFmtId="0" fontId="1" fillId="6" borderId="0" xfId="0" applyFont="1" applyFill="1" applyAlignment="1">
      <alignment horizontal="left" vertical="top" wrapText="1"/>
    </xf>
    <xf numFmtId="0" fontId="1" fillId="6" borderId="0" xfId="0" applyFont="1" applyFill="1" applyAlignment="1">
      <alignment horizontal="center"/>
    </xf>
    <xf numFmtId="16" fontId="1" fillId="6" borderId="0" xfId="0" applyNumberFormat="1" applyFont="1" applyFill="1"/>
    <xf numFmtId="0" fontId="2" fillId="6" borderId="0" xfId="0" applyFont="1" applyFill="1" applyAlignment="1">
      <alignment horizontal="center" vertical="top" wrapText="1"/>
    </xf>
    <xf numFmtId="164" fontId="1" fillId="6" borderId="0" xfId="0" applyNumberFormat="1" applyFont="1" applyFill="1"/>
    <xf numFmtId="0" fontId="1" fillId="2" borderId="12" xfId="0" applyFont="1" applyFill="1" applyBorder="1" applyAlignment="1">
      <alignment vertical="center" wrapText="1"/>
    </xf>
    <xf numFmtId="0" fontId="1" fillId="2" borderId="1" xfId="0" applyFont="1" applyFill="1" applyBorder="1" applyAlignment="1">
      <alignment horizontal="center" vertical="center"/>
    </xf>
    <xf numFmtId="0" fontId="2" fillId="2" borderId="0" xfId="0" applyFont="1" applyFill="1" applyAlignment="1">
      <alignment horizontal="center"/>
    </xf>
    <xf numFmtId="166" fontId="1" fillId="3" borderId="1" xfId="0" applyNumberFormat="1" applyFont="1" applyFill="1" applyBorder="1" applyAlignment="1" applyProtection="1">
      <alignment horizontal="right"/>
      <protection locked="0"/>
    </xf>
    <xf numFmtId="2" fontId="1" fillId="4" borderId="3" xfId="0" applyNumberFormat="1" applyFont="1" applyFill="1" applyBorder="1"/>
    <xf numFmtId="2" fontId="1" fillId="4" borderId="4" xfId="0" applyNumberFormat="1" applyFont="1" applyFill="1" applyBorder="1"/>
    <xf numFmtId="2" fontId="1" fillId="4" borderId="5" xfId="0" applyNumberFormat="1" applyFont="1" applyFill="1" applyBorder="1"/>
    <xf numFmtId="0" fontId="13" fillId="3" borderId="13" xfId="0" applyFont="1" applyFill="1" applyBorder="1" applyProtection="1">
      <protection locked="0"/>
    </xf>
    <xf numFmtId="2" fontId="13" fillId="4" borderId="5" xfId="0" applyNumberFormat="1" applyFont="1" applyFill="1" applyBorder="1"/>
    <xf numFmtId="0" fontId="1" fillId="4" borderId="7" xfId="0" applyFont="1" applyFill="1" applyBorder="1" applyAlignment="1">
      <alignment horizontal="center" vertical="center" wrapText="1"/>
    </xf>
    <xf numFmtId="0" fontId="12" fillId="4" borderId="1" xfId="0" applyFont="1" applyFill="1" applyBorder="1" applyAlignment="1">
      <alignment horizontal="center" vertical="center" wrapText="1"/>
    </xf>
    <xf numFmtId="165" fontId="1" fillId="6" borderId="0" xfId="0" applyNumberFormat="1" applyFont="1" applyFill="1"/>
    <xf numFmtId="165" fontId="1" fillId="2" borderId="0" xfId="0" applyNumberFormat="1" applyFont="1" applyFill="1"/>
    <xf numFmtId="0" fontId="21" fillId="2" borderId="2" xfId="0" applyFont="1" applyFill="1" applyBorder="1" applyAlignment="1">
      <alignment horizontal="center" vertical="top" wrapText="1"/>
    </xf>
    <xf numFmtId="165" fontId="1" fillId="2" borderId="1" xfId="0" applyNumberFormat="1" applyFont="1" applyFill="1" applyBorder="1" applyAlignment="1">
      <alignment horizontal="center"/>
    </xf>
    <xf numFmtId="165" fontId="1" fillId="3" borderId="1" xfId="0" applyNumberFormat="1" applyFont="1" applyFill="1" applyBorder="1" applyAlignment="1" applyProtection="1">
      <alignment horizontal="right"/>
      <protection locked="0"/>
    </xf>
    <xf numFmtId="165" fontId="13" fillId="3" borderId="6" xfId="0" applyNumberFormat="1" applyFont="1" applyFill="1" applyBorder="1" applyAlignment="1" applyProtection="1">
      <alignment horizontal="right"/>
      <protection locked="0"/>
    </xf>
    <xf numFmtId="165" fontId="13" fillId="3" borderId="1" xfId="0" applyNumberFormat="1" applyFont="1" applyFill="1" applyBorder="1" applyAlignment="1" applyProtection="1">
      <alignment horizontal="right"/>
      <protection locked="0"/>
    </xf>
    <xf numFmtId="165" fontId="2" fillId="2" borderId="0" xfId="0" applyNumberFormat="1" applyFont="1" applyFill="1" applyAlignment="1">
      <alignment horizontal="center"/>
    </xf>
    <xf numFmtId="0" fontId="2" fillId="2" borderId="6" xfId="0" applyFont="1" applyFill="1" applyBorder="1" applyAlignment="1">
      <alignment horizontal="center" vertical="center" wrapText="1"/>
    </xf>
    <xf numFmtId="165" fontId="1" fillId="2" borderId="1" xfId="0" applyNumberFormat="1" applyFont="1" applyFill="1" applyBorder="1" applyAlignment="1" applyProtection="1">
      <alignment horizontal="right"/>
      <protection hidden="1"/>
    </xf>
    <xf numFmtId="0" fontId="1" fillId="6" borderId="0" xfId="0" applyFont="1" applyFill="1" applyProtection="1">
      <protection hidden="1"/>
    </xf>
    <xf numFmtId="0" fontId="1" fillId="6" borderId="0" xfId="0" applyFont="1" applyFill="1" applyAlignment="1" applyProtection="1">
      <alignment horizontal="left"/>
      <protection hidden="1"/>
    </xf>
    <xf numFmtId="0" fontId="1" fillId="2" borderId="0" xfId="0" applyFont="1" applyFill="1" applyProtection="1">
      <protection hidden="1"/>
    </xf>
    <xf numFmtId="0" fontId="1" fillId="2" borderId="0" xfId="0" applyFont="1" applyFill="1" applyAlignment="1" applyProtection="1">
      <alignment horizontal="left"/>
      <protection hidden="1"/>
    </xf>
    <xf numFmtId="0" fontId="4" fillId="2" borderId="0" xfId="0" applyFont="1" applyFill="1" applyAlignment="1" applyProtection="1">
      <alignment horizontal="left" vertical="top"/>
      <protection hidden="1"/>
    </xf>
    <xf numFmtId="0" fontId="5" fillId="2" borderId="0" xfId="0" applyFont="1" applyFill="1" applyAlignment="1" applyProtection="1">
      <alignment horizontal="left" vertical="top"/>
      <protection hidden="1"/>
    </xf>
    <xf numFmtId="0" fontId="8" fillId="2" borderId="0" xfId="0" applyFont="1" applyFill="1" applyProtection="1">
      <protection hidden="1"/>
    </xf>
    <xf numFmtId="0" fontId="2" fillId="2" borderId="0" xfId="0" quotePrefix="1" applyFont="1" applyFill="1" applyAlignment="1" applyProtection="1">
      <alignment horizontal="center" vertical="top" wrapText="1"/>
      <protection hidden="1"/>
    </xf>
    <xf numFmtId="164" fontId="1" fillId="2" borderId="0" xfId="0" applyNumberFormat="1" applyFont="1" applyFill="1" applyAlignment="1" applyProtection="1">
      <alignment horizontal="left"/>
      <protection hidden="1"/>
    </xf>
    <xf numFmtId="0" fontId="6" fillId="2" borderId="0" xfId="0" applyFont="1" applyFill="1" applyProtection="1">
      <protection hidden="1"/>
    </xf>
    <xf numFmtId="0" fontId="2" fillId="2" borderId="0" xfId="0" applyFont="1" applyFill="1" applyProtection="1">
      <protection hidden="1"/>
    </xf>
    <xf numFmtId="0" fontId="11" fillId="0" borderId="0" xfId="0" applyFont="1" applyAlignment="1" applyProtection="1">
      <alignment horizontal="left"/>
      <protection hidden="1"/>
    </xf>
    <xf numFmtId="0" fontId="1" fillId="2" borderId="1" xfId="0" applyFont="1" applyFill="1" applyBorder="1" applyAlignment="1" applyProtection="1">
      <alignment horizontal="center"/>
      <protection hidden="1"/>
    </xf>
    <xf numFmtId="0" fontId="1" fillId="0" borderId="0" xfId="0" applyFont="1" applyProtection="1">
      <protection hidden="1"/>
    </xf>
    <xf numFmtId="0" fontId="1" fillId="2" borderId="1" xfId="0" applyFont="1" applyFill="1" applyBorder="1" applyProtection="1">
      <protection hidden="1"/>
    </xf>
    <xf numFmtId="164" fontId="1" fillId="2" borderId="1" xfId="0" applyNumberFormat="1" applyFont="1" applyFill="1" applyBorder="1" applyAlignment="1" applyProtection="1">
      <alignment horizontal="right"/>
      <protection hidden="1"/>
    </xf>
    <xf numFmtId="164" fontId="1" fillId="2" borderId="0" xfId="0" applyNumberFormat="1" applyFont="1" applyFill="1" applyAlignment="1" applyProtection="1">
      <alignment horizontal="right"/>
      <protection hidden="1"/>
    </xf>
    <xf numFmtId="164" fontId="1" fillId="4" borderId="1" xfId="0" applyNumberFormat="1" applyFont="1" applyFill="1" applyBorder="1" applyProtection="1">
      <protection hidden="1"/>
    </xf>
    <xf numFmtId="164" fontId="1" fillId="2" borderId="0" xfId="0" applyNumberFormat="1" applyFont="1" applyFill="1" applyProtection="1">
      <protection hidden="1"/>
    </xf>
    <xf numFmtId="0" fontId="1" fillId="2" borderId="1" xfId="0" applyFont="1" applyFill="1" applyBorder="1" applyAlignment="1" applyProtection="1">
      <alignment horizontal="center" vertical="center"/>
      <protection hidden="1"/>
    </xf>
    <xf numFmtId="0" fontId="2" fillId="2" borderId="0" xfId="0" applyFont="1" applyFill="1" applyAlignment="1" applyProtection="1">
      <alignment horizontal="center"/>
      <protection hidden="1"/>
    </xf>
    <xf numFmtId="0" fontId="1" fillId="2" borderId="12" xfId="0" applyFont="1" applyFill="1" applyBorder="1" applyAlignment="1" applyProtection="1">
      <alignment vertical="center" wrapText="1"/>
      <protection hidden="1"/>
    </xf>
    <xf numFmtId="0" fontId="2" fillId="2" borderId="1" xfId="0" applyFont="1" applyFill="1" applyBorder="1" applyAlignment="1" applyProtection="1">
      <alignment horizontal="center" vertical="top" wrapText="1"/>
      <protection hidden="1"/>
    </xf>
    <xf numFmtId="0" fontId="12" fillId="2" borderId="3" xfId="0" applyFont="1" applyFill="1" applyBorder="1" applyProtection="1">
      <protection hidden="1"/>
    </xf>
    <xf numFmtId="0" fontId="13" fillId="2" borderId="4" xfId="0" applyFont="1" applyFill="1" applyBorder="1" applyProtection="1">
      <protection hidden="1"/>
    </xf>
    <xf numFmtId="0" fontId="13" fillId="2" borderId="5" xfId="0" applyFont="1" applyFill="1" applyBorder="1" applyProtection="1">
      <protection hidden="1"/>
    </xf>
    <xf numFmtId="164" fontId="1" fillId="2" borderId="5" xfId="0" applyNumberFormat="1" applyFont="1" applyFill="1" applyBorder="1" applyProtection="1">
      <protection hidden="1"/>
    </xf>
    <xf numFmtId="0" fontId="13" fillId="2" borderId="0" xfId="0" applyFont="1" applyFill="1" applyAlignment="1" applyProtection="1">
      <alignment horizontal="left"/>
      <protection hidden="1"/>
    </xf>
    <xf numFmtId="0" fontId="8" fillId="2" borderId="0" xfId="0" applyFont="1" applyFill="1" applyAlignment="1" applyProtection="1">
      <alignment horizontal="left"/>
      <protection hidden="1"/>
    </xf>
    <xf numFmtId="164" fontId="6" fillId="2" borderId="0" xfId="0" applyNumberFormat="1" applyFont="1" applyFill="1" applyAlignment="1" applyProtection="1">
      <alignment horizontal="right"/>
      <protection hidden="1"/>
    </xf>
    <xf numFmtId="0" fontId="1" fillId="2" borderId="0" xfId="0" applyFont="1" applyFill="1" applyAlignment="1" applyProtection="1">
      <alignment wrapText="1"/>
      <protection hidden="1"/>
    </xf>
    <xf numFmtId="0" fontId="9" fillId="2" borderId="0" xfId="0" applyFont="1" applyFill="1" applyProtection="1">
      <protection hidden="1"/>
    </xf>
    <xf numFmtId="0" fontId="6" fillId="2" borderId="0" xfId="0" applyFont="1" applyFill="1" applyAlignment="1" applyProtection="1">
      <alignment wrapText="1"/>
      <protection hidden="1"/>
    </xf>
    <xf numFmtId="0" fontId="0" fillId="2" borderId="0" xfId="0" applyFill="1" applyAlignment="1" applyProtection="1">
      <alignment wrapText="1"/>
      <protection hidden="1"/>
    </xf>
    <xf numFmtId="0" fontId="7" fillId="2" borderId="0" xfId="0" applyFont="1" applyFill="1" applyAlignment="1" applyProtection="1">
      <alignment wrapText="1"/>
      <protection hidden="1"/>
    </xf>
    <xf numFmtId="0" fontId="10" fillId="2" borderId="0" xfId="1" applyFont="1" applyFill="1" applyAlignment="1" applyProtection="1">
      <protection hidden="1"/>
    </xf>
    <xf numFmtId="0" fontId="6" fillId="2" borderId="0" xfId="1" applyFont="1" applyFill="1" applyAlignment="1" applyProtection="1">
      <alignment wrapText="1"/>
      <protection hidden="1"/>
    </xf>
    <xf numFmtId="0" fontId="9" fillId="0" borderId="0" xfId="0" applyFont="1" applyProtection="1">
      <protection hidden="1"/>
    </xf>
    <xf numFmtId="0" fontId="14" fillId="2" borderId="0" xfId="0" applyFont="1" applyFill="1" applyProtection="1">
      <protection hidden="1"/>
    </xf>
    <xf numFmtId="165" fontId="1" fillId="2" borderId="0" xfId="0" applyNumberFormat="1" applyFont="1" applyFill="1" applyProtection="1">
      <protection hidden="1"/>
    </xf>
    <xf numFmtId="164" fontId="1" fillId="0" borderId="3" xfId="0" applyNumberFormat="1" applyFont="1" applyBorder="1" applyProtection="1">
      <protection hidden="1"/>
    </xf>
    <xf numFmtId="164" fontId="1" fillId="0" borderId="4" xfId="0" applyNumberFormat="1" applyFont="1" applyBorder="1" applyProtection="1">
      <protection hidden="1"/>
    </xf>
    <xf numFmtId="165" fontId="1" fillId="3" borderId="1" xfId="0" applyNumberFormat="1" applyFont="1" applyFill="1" applyBorder="1" applyAlignment="1" applyProtection="1">
      <alignment horizontal="right"/>
      <protection hidden="1"/>
    </xf>
    <xf numFmtId="165" fontId="13" fillId="3" borderId="1" xfId="0" applyNumberFormat="1" applyFont="1" applyFill="1" applyBorder="1" applyAlignment="1" applyProtection="1">
      <alignment horizontal="right"/>
      <protection hidden="1"/>
    </xf>
    <xf numFmtId="164" fontId="1" fillId="3" borderId="1" xfId="0" applyNumberFormat="1" applyFont="1" applyFill="1" applyBorder="1" applyAlignment="1" applyProtection="1">
      <alignment horizontal="right"/>
      <protection hidden="1"/>
    </xf>
    <xf numFmtId="164" fontId="13" fillId="3" borderId="6" xfId="0" applyNumberFormat="1" applyFont="1" applyFill="1" applyBorder="1" applyAlignment="1" applyProtection="1">
      <alignment horizontal="right"/>
      <protection hidden="1"/>
    </xf>
    <xf numFmtId="166" fontId="1" fillId="3" borderId="1" xfId="0" applyNumberFormat="1" applyFont="1" applyFill="1" applyBorder="1" applyAlignment="1" applyProtection="1">
      <alignment horizontal="right"/>
      <protection hidden="1"/>
    </xf>
    <xf numFmtId="0" fontId="1" fillId="3" borderId="3" xfId="0" applyFont="1" applyFill="1" applyBorder="1" applyProtection="1">
      <protection hidden="1"/>
    </xf>
    <xf numFmtId="164" fontId="1" fillId="3" borderId="3" xfId="0" applyNumberFormat="1" applyFont="1" applyFill="1" applyBorder="1" applyProtection="1">
      <protection hidden="1"/>
    </xf>
    <xf numFmtId="0" fontId="13" fillId="3" borderId="3" xfId="0" applyFont="1" applyFill="1" applyBorder="1" applyProtection="1">
      <protection hidden="1"/>
    </xf>
    <xf numFmtId="0" fontId="1" fillId="3" borderId="4" xfId="0" applyFont="1" applyFill="1" applyBorder="1" applyProtection="1">
      <protection hidden="1"/>
    </xf>
    <xf numFmtId="164" fontId="1" fillId="3" borderId="4" xfId="0" applyNumberFormat="1" applyFont="1" applyFill="1" applyBorder="1" applyProtection="1">
      <protection hidden="1"/>
    </xf>
    <xf numFmtId="0" fontId="13" fillId="3" borderId="4" xfId="0" applyFont="1" applyFill="1" applyBorder="1" applyProtection="1">
      <protection hidden="1"/>
    </xf>
    <xf numFmtId="0" fontId="13" fillId="3" borderId="4" xfId="0" applyFont="1" applyFill="1" applyBorder="1" applyAlignment="1" applyProtection="1">
      <alignment horizontal="right"/>
      <protection hidden="1"/>
    </xf>
    <xf numFmtId="0" fontId="1" fillId="3" borderId="5" xfId="0" applyFont="1" applyFill="1" applyBorder="1" applyProtection="1">
      <protection hidden="1"/>
    </xf>
    <xf numFmtId="165" fontId="1" fillId="4" borderId="1" xfId="0" applyNumberFormat="1" applyFont="1" applyFill="1" applyBorder="1" applyProtection="1">
      <protection hidden="1"/>
    </xf>
    <xf numFmtId="165" fontId="1" fillId="0" borderId="3" xfId="0" applyNumberFormat="1" applyFont="1" applyBorder="1" applyProtection="1">
      <protection hidden="1"/>
    </xf>
    <xf numFmtId="165" fontId="1" fillId="0" borderId="4" xfId="0" applyNumberFormat="1" applyFont="1" applyBorder="1" applyProtection="1">
      <protection hidden="1"/>
    </xf>
    <xf numFmtId="165" fontId="1" fillId="2" borderId="5" xfId="0" applyNumberFormat="1" applyFont="1" applyFill="1" applyBorder="1" applyProtection="1">
      <protection hidden="1"/>
    </xf>
    <xf numFmtId="0" fontId="12" fillId="4"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16" fillId="2" borderId="0" xfId="0" applyFont="1" applyFill="1" applyAlignment="1" applyProtection="1">
      <alignment horizontal="center" wrapText="1"/>
      <protection hidden="1"/>
    </xf>
    <xf numFmtId="0" fontId="2" fillId="2" borderId="6" xfId="0" applyFont="1" applyFill="1" applyBorder="1" applyAlignment="1" applyProtection="1">
      <alignment horizontal="center" vertical="center" wrapText="1"/>
      <protection hidden="1"/>
    </xf>
    <xf numFmtId="0" fontId="2" fillId="2" borderId="9"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6" fillId="2" borderId="0" xfId="0" applyFont="1" applyFill="1" applyAlignment="1" applyProtection="1">
      <alignment vertical="top" wrapText="1"/>
      <protection hidden="1"/>
    </xf>
    <xf numFmtId="0" fontId="6" fillId="2" borderId="0" xfId="0" applyFont="1" applyFill="1" applyAlignment="1">
      <alignment vertical="top" wrapText="1"/>
    </xf>
    <xf numFmtId="164" fontId="1" fillId="3" borderId="6" xfId="0" applyNumberFormat="1" applyFont="1" applyFill="1" applyBorder="1" applyAlignment="1" applyProtection="1">
      <alignment horizontal="left"/>
      <protection hidden="1"/>
    </xf>
    <xf numFmtId="164" fontId="1" fillId="3" borderId="9" xfId="0" applyNumberFormat="1" applyFont="1" applyFill="1" applyBorder="1" applyAlignment="1" applyProtection="1">
      <alignment horizontal="left"/>
      <protection hidden="1"/>
    </xf>
    <xf numFmtId="164" fontId="1" fillId="3" borderId="8" xfId="0" applyNumberFormat="1" applyFont="1" applyFill="1" applyBorder="1" applyAlignment="1" applyProtection="1">
      <alignment horizontal="left"/>
      <protection hidden="1"/>
    </xf>
    <xf numFmtId="165" fontId="1" fillId="4" borderId="2" xfId="0" applyNumberFormat="1" applyFont="1" applyFill="1" applyBorder="1" applyAlignment="1" applyProtection="1">
      <alignment horizontal="center" vertical="center"/>
      <protection hidden="1"/>
    </xf>
    <xf numFmtId="165" fontId="1" fillId="4" borderId="11" xfId="0" applyNumberFormat="1" applyFont="1" applyFill="1" applyBorder="1" applyAlignment="1" applyProtection="1">
      <alignment horizontal="center" vertical="center"/>
      <protection hidden="1"/>
    </xf>
    <xf numFmtId="0" fontId="2" fillId="2" borderId="2" xfId="0" applyFont="1" applyFill="1" applyBorder="1" applyAlignment="1" applyProtection="1">
      <alignment horizontal="center" vertical="center" wrapText="1"/>
      <protection hidden="1"/>
    </xf>
    <xf numFmtId="0" fontId="2" fillId="2" borderId="11" xfId="0" applyFont="1" applyFill="1" applyBorder="1" applyAlignment="1" applyProtection="1">
      <alignment horizontal="center" vertical="center" wrapText="1"/>
      <protection hidden="1"/>
    </xf>
    <xf numFmtId="0" fontId="12" fillId="2" borderId="2" xfId="0" applyFont="1" applyFill="1" applyBorder="1" applyAlignment="1" applyProtection="1">
      <alignment horizontal="center" vertical="center" wrapText="1"/>
      <protection hidden="1"/>
    </xf>
    <xf numFmtId="0" fontId="12" fillId="2" borderId="11" xfId="0" applyFont="1" applyFill="1" applyBorder="1" applyAlignment="1" applyProtection="1">
      <alignment horizontal="center" vertical="center" wrapText="1"/>
      <protection hidden="1"/>
    </xf>
    <xf numFmtId="0" fontId="16" fillId="2" borderId="0" xfId="0" applyFont="1" applyFill="1" applyAlignment="1">
      <alignment horizontal="center" wrapText="1"/>
    </xf>
    <xf numFmtId="0" fontId="16" fillId="2" borderId="0" xfId="0" applyFont="1" applyFill="1" applyAlignment="1">
      <alignment horizontal="center"/>
    </xf>
    <xf numFmtId="164" fontId="1" fillId="3" borderId="6" xfId="0" applyNumberFormat="1" applyFont="1" applyFill="1" applyBorder="1" applyAlignment="1" applyProtection="1">
      <alignment horizontal="left"/>
      <protection locked="0"/>
    </xf>
    <xf numFmtId="164" fontId="1" fillId="3" borderId="9" xfId="0" applyNumberFormat="1" applyFont="1" applyFill="1" applyBorder="1" applyAlignment="1" applyProtection="1">
      <alignment horizontal="left"/>
      <protection locked="0"/>
    </xf>
    <xf numFmtId="164" fontId="1" fillId="3" borderId="8" xfId="0" applyNumberFormat="1" applyFont="1" applyFill="1" applyBorder="1" applyAlignment="1" applyProtection="1">
      <alignment horizontal="left"/>
      <protection locked="0"/>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165" fontId="1" fillId="4" borderId="1" xfId="0" applyNumberFormat="1" applyFont="1" applyFill="1" applyBorder="1" applyAlignment="1" applyProtection="1">
      <alignment horizontal="center" vertical="center"/>
      <protection hidden="1"/>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 fillId="2" borderId="2" xfId="0" applyFont="1" applyFill="1" applyBorder="1" applyAlignment="1">
      <alignment horizontal="center" vertical="top" wrapText="1"/>
    </xf>
    <xf numFmtId="0" fontId="2" fillId="2" borderId="11" xfId="0" applyFont="1" applyFill="1" applyBorder="1" applyAlignment="1">
      <alignment horizontal="center" vertical="top" wrapText="1"/>
    </xf>
    <xf numFmtId="165" fontId="2" fillId="2" borderId="2" xfId="0" applyNumberFormat="1" applyFont="1" applyFill="1" applyBorder="1" applyAlignment="1" applyProtection="1">
      <alignment horizontal="center" vertical="center" wrapText="1"/>
      <protection hidden="1"/>
    </xf>
    <xf numFmtId="165" fontId="2" fillId="2" borderId="11" xfId="0" applyNumberFormat="1" applyFont="1" applyFill="1" applyBorder="1" applyAlignment="1" applyProtection="1">
      <alignment horizontal="center" vertical="center" wrapText="1"/>
      <protection hidden="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Mega-Calc - Solids'!A1"/><Relationship Id="rId1" Type="http://schemas.openxmlformats.org/officeDocument/2006/relationships/hyperlink" Target="#Contact_us"/><Relationship Id="rId5" Type="http://schemas.openxmlformats.org/officeDocument/2006/relationships/image" Target="../media/image1.png"/><Relationship Id="rId4" Type="http://schemas.openxmlformats.org/officeDocument/2006/relationships/hyperlink" Target="#'Mega-Calc - Liquids'!A1"/></Relationships>
</file>

<file path=xl/drawings/_rels/drawing2.xml.rels><?xml version="1.0" encoding="UTF-8" standalone="yes"?>
<Relationships xmlns="http://schemas.openxmlformats.org/package/2006/relationships"><Relationship Id="rId3" Type="http://schemas.openxmlformats.org/officeDocument/2006/relationships/hyperlink" Target="#'Mega-Calc - Solids'!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Mega-Calc - Liquids'!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133350</xdr:colOff>
      <xdr:row>12</xdr:row>
      <xdr:rowOff>238125</xdr:rowOff>
    </xdr:from>
    <xdr:to>
      <xdr:col>4</xdr:col>
      <xdr:colOff>133350</xdr:colOff>
      <xdr:row>13</xdr:row>
      <xdr:rowOff>28575</xdr:rowOff>
    </xdr:to>
    <xdr:sp macro="" textlink="">
      <xdr:nvSpPr>
        <xdr:cNvPr id="6418" name="Line 10">
          <a:extLst>
            <a:ext uri="{FF2B5EF4-FFF2-40B4-BE49-F238E27FC236}">
              <a16:creationId xmlns:a16="http://schemas.microsoft.com/office/drawing/2014/main" id="{94A7BD87-5F81-4A25-81AD-A3E9B1B4C743}"/>
            </a:ext>
          </a:extLst>
        </xdr:cNvPr>
        <xdr:cNvSpPr>
          <a:spLocks noChangeShapeType="1"/>
        </xdr:cNvSpPr>
      </xdr:nvSpPr>
      <xdr:spPr bwMode="auto">
        <a:xfrm>
          <a:off x="1466850" y="4476750"/>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0</xdr:colOff>
      <xdr:row>11</xdr:row>
      <xdr:rowOff>104775</xdr:rowOff>
    </xdr:from>
    <xdr:to>
      <xdr:col>6</xdr:col>
      <xdr:colOff>114300</xdr:colOff>
      <xdr:row>12</xdr:row>
      <xdr:rowOff>238125</xdr:rowOff>
    </xdr:to>
    <xdr:sp macro="" textlink="">
      <xdr:nvSpPr>
        <xdr:cNvPr id="6152" name="Rectangle 8">
          <a:extLst>
            <a:ext uri="{FF2B5EF4-FFF2-40B4-BE49-F238E27FC236}">
              <a16:creationId xmlns:a16="http://schemas.microsoft.com/office/drawing/2014/main" id="{F30339FD-FA20-43DC-AE59-2C683DF27158}"/>
            </a:ext>
          </a:extLst>
        </xdr:cNvPr>
        <xdr:cNvSpPr>
          <a:spLocks noChangeArrowheads="1"/>
        </xdr:cNvSpPr>
      </xdr:nvSpPr>
      <xdr:spPr bwMode="auto">
        <a:xfrm>
          <a:off x="219075" y="4152900"/>
          <a:ext cx="3000375"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editAs="oneCell">
    <xdr:from>
      <xdr:col>4</xdr:col>
      <xdr:colOff>428625</xdr:colOff>
      <xdr:row>35</xdr:row>
      <xdr:rowOff>104775</xdr:rowOff>
    </xdr:from>
    <xdr:to>
      <xdr:col>5</xdr:col>
      <xdr:colOff>257175</xdr:colOff>
      <xdr:row>41</xdr:row>
      <xdr:rowOff>28575</xdr:rowOff>
    </xdr:to>
    <xdr:sp macro="" textlink="">
      <xdr:nvSpPr>
        <xdr:cNvPr id="6420" name="Line 12">
          <a:extLst>
            <a:ext uri="{FF2B5EF4-FFF2-40B4-BE49-F238E27FC236}">
              <a16:creationId xmlns:a16="http://schemas.microsoft.com/office/drawing/2014/main" id="{5EAE4944-715A-4E68-884F-64CE62A178AB}"/>
            </a:ext>
          </a:extLst>
        </xdr:cNvPr>
        <xdr:cNvSpPr>
          <a:spLocks noChangeShapeType="1"/>
        </xdr:cNvSpPr>
      </xdr:nvSpPr>
      <xdr:spPr bwMode="auto">
        <a:xfrm flipV="1">
          <a:off x="1762125" y="7772400"/>
          <a:ext cx="714375" cy="1162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619124</xdr:colOff>
      <xdr:row>18</xdr:row>
      <xdr:rowOff>85724</xdr:rowOff>
    </xdr:from>
    <xdr:to>
      <xdr:col>9</xdr:col>
      <xdr:colOff>352423</xdr:colOff>
      <xdr:row>20</xdr:row>
      <xdr:rowOff>9525</xdr:rowOff>
    </xdr:to>
    <xdr:sp macro="" textlink="">
      <xdr:nvSpPr>
        <xdr:cNvPr id="6421" name="Line 14">
          <a:extLst>
            <a:ext uri="{FF2B5EF4-FFF2-40B4-BE49-F238E27FC236}">
              <a16:creationId xmlns:a16="http://schemas.microsoft.com/office/drawing/2014/main" id="{4147849E-563A-4E30-95A8-20EE65DAEAD6}"/>
            </a:ext>
          </a:extLst>
        </xdr:cNvPr>
        <xdr:cNvSpPr>
          <a:spLocks noChangeShapeType="1"/>
        </xdr:cNvSpPr>
      </xdr:nvSpPr>
      <xdr:spPr bwMode="auto">
        <a:xfrm flipH="1">
          <a:off x="5172074" y="5895974"/>
          <a:ext cx="647699" cy="3238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0</xdr:colOff>
      <xdr:row>38</xdr:row>
      <xdr:rowOff>57150</xdr:rowOff>
    </xdr:from>
    <xdr:to>
      <xdr:col>15</xdr:col>
      <xdr:colOff>0</xdr:colOff>
      <xdr:row>43</xdr:row>
      <xdr:rowOff>19050</xdr:rowOff>
    </xdr:to>
    <xdr:sp macro="" textlink="">
      <xdr:nvSpPr>
        <xdr:cNvPr id="6160" name="Rectangle 16">
          <a:extLst>
            <a:ext uri="{FF2B5EF4-FFF2-40B4-BE49-F238E27FC236}">
              <a16:creationId xmlns:a16="http://schemas.microsoft.com/office/drawing/2014/main" id="{656621F7-0DE5-492E-A5CF-CDC625D15B69}"/>
            </a:ext>
          </a:extLst>
        </xdr:cNvPr>
        <xdr:cNvSpPr>
          <a:spLocks noChangeArrowheads="1"/>
        </xdr:cNvSpPr>
      </xdr:nvSpPr>
      <xdr:spPr bwMode="auto">
        <a:xfrm>
          <a:off x="8334375" y="844867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p>
      </xdr:txBody>
    </xdr:sp>
    <xdr:clientData/>
  </xdr:twoCellAnchor>
  <xdr:twoCellAnchor editAs="oneCell">
    <xdr:from>
      <xdr:col>15</xdr:col>
      <xdr:colOff>0</xdr:colOff>
      <xdr:row>22</xdr:row>
      <xdr:rowOff>133350</xdr:rowOff>
    </xdr:from>
    <xdr:to>
      <xdr:col>15</xdr:col>
      <xdr:colOff>0</xdr:colOff>
      <xdr:row>32</xdr:row>
      <xdr:rowOff>371475</xdr:rowOff>
    </xdr:to>
    <xdr:sp macro="" textlink="">
      <xdr:nvSpPr>
        <xdr:cNvPr id="6162" name="Rectangle 18">
          <a:extLst>
            <a:ext uri="{FF2B5EF4-FFF2-40B4-BE49-F238E27FC236}">
              <a16:creationId xmlns:a16="http://schemas.microsoft.com/office/drawing/2014/main" id="{FF8E9D99-0B4A-4704-AA70-E591E2189F9F}"/>
            </a:ext>
          </a:extLst>
        </xdr:cNvPr>
        <xdr:cNvSpPr>
          <a:spLocks noChangeArrowheads="1"/>
        </xdr:cNvSpPr>
      </xdr:nvSpPr>
      <xdr:spPr bwMode="auto">
        <a:xfrm>
          <a:off x="8334375" y="5829300"/>
          <a:ext cx="0" cy="23622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p>
      </xdr:txBody>
    </xdr:sp>
    <xdr:clientData/>
  </xdr:twoCellAnchor>
  <xdr:twoCellAnchor editAs="oneCell">
    <xdr:from>
      <xdr:col>15</xdr:col>
      <xdr:colOff>0</xdr:colOff>
      <xdr:row>7</xdr:row>
      <xdr:rowOff>47625</xdr:rowOff>
    </xdr:from>
    <xdr:to>
      <xdr:col>15</xdr:col>
      <xdr:colOff>0</xdr:colOff>
      <xdr:row>7</xdr:row>
      <xdr:rowOff>257175</xdr:rowOff>
    </xdr:to>
    <xdr:sp macro="" textlink="">
      <xdr:nvSpPr>
        <xdr:cNvPr id="6181" name="Text Box 37">
          <a:hlinkClick xmlns:r="http://schemas.openxmlformats.org/officeDocument/2006/relationships" r:id="rId1"/>
          <a:extLst>
            <a:ext uri="{FF2B5EF4-FFF2-40B4-BE49-F238E27FC236}">
              <a16:creationId xmlns:a16="http://schemas.microsoft.com/office/drawing/2014/main" id="{C8107674-17B6-4A5C-946D-A752975250E1}"/>
            </a:ext>
          </a:extLst>
        </xdr:cNvPr>
        <xdr:cNvSpPr txBox="1">
          <a:spLocks noChangeArrowheads="1"/>
        </xdr:cNvSpPr>
      </xdr:nvSpPr>
      <xdr:spPr bwMode="auto">
        <a:xfrm>
          <a:off x="8334375" y="19431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5" name="Line 38">
          <a:extLst>
            <a:ext uri="{FF2B5EF4-FFF2-40B4-BE49-F238E27FC236}">
              <a16:creationId xmlns:a16="http://schemas.microsoft.com/office/drawing/2014/main" id="{04EEEC41-9F3B-4818-B7D3-044D4D2E6C83}"/>
            </a:ext>
          </a:extLst>
        </xdr:cNvPr>
        <xdr:cNvSpPr>
          <a:spLocks noChangeShapeType="1"/>
        </xdr:cNvSpPr>
      </xdr:nvSpPr>
      <xdr:spPr bwMode="auto">
        <a:xfrm>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6" name="Line 39">
          <a:extLst>
            <a:ext uri="{FF2B5EF4-FFF2-40B4-BE49-F238E27FC236}">
              <a16:creationId xmlns:a16="http://schemas.microsoft.com/office/drawing/2014/main" id="{4BD6CCD3-B9C6-4039-B200-EFE1D4A51F00}"/>
            </a:ext>
          </a:extLst>
        </xdr:cNvPr>
        <xdr:cNvSpPr>
          <a:spLocks noChangeShapeType="1"/>
        </xdr:cNvSpPr>
      </xdr:nvSpPr>
      <xdr:spPr bwMode="auto">
        <a:xfrm flipH="1">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6427" name="Line 40">
          <a:extLst>
            <a:ext uri="{FF2B5EF4-FFF2-40B4-BE49-F238E27FC236}">
              <a16:creationId xmlns:a16="http://schemas.microsoft.com/office/drawing/2014/main" id="{C0396EC0-974D-40B6-BC01-32073E597557}"/>
            </a:ext>
          </a:extLst>
        </xdr:cNvPr>
        <xdr:cNvSpPr>
          <a:spLocks noChangeShapeType="1"/>
        </xdr:cNvSpPr>
      </xdr:nvSpPr>
      <xdr:spPr bwMode="auto">
        <a:xfrm flipH="1">
          <a:off x="833437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absolute">
    <xdr:from>
      <xdr:col>2</xdr:col>
      <xdr:colOff>47625</xdr:colOff>
      <xdr:row>7</xdr:row>
      <xdr:rowOff>533400</xdr:rowOff>
    </xdr:from>
    <xdr:to>
      <xdr:col>4</xdr:col>
      <xdr:colOff>514350</xdr:colOff>
      <xdr:row>8</xdr:row>
      <xdr:rowOff>209550</xdr:rowOff>
    </xdr:to>
    <xdr:sp macro="" textlink="">
      <xdr:nvSpPr>
        <xdr:cNvPr id="6187" name="Text Box 43">
          <a:hlinkClick xmlns:r="http://schemas.openxmlformats.org/officeDocument/2006/relationships" r:id="rId2"/>
          <a:extLst>
            <a:ext uri="{FF2B5EF4-FFF2-40B4-BE49-F238E27FC236}">
              <a16:creationId xmlns:a16="http://schemas.microsoft.com/office/drawing/2014/main" id="{B2B12AF1-20BF-44CB-B755-BFFD5AB6AA24}"/>
            </a:ext>
          </a:extLst>
        </xdr:cNvPr>
        <xdr:cNvSpPr txBox="1">
          <a:spLocks noChangeArrowheads="1"/>
        </xdr:cNvSpPr>
      </xdr:nvSpPr>
      <xdr:spPr bwMode="auto">
        <a:xfrm>
          <a:off x="190500" y="2343150"/>
          <a:ext cx="1819275"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 Solids</a:t>
          </a:r>
        </a:p>
      </xdr:txBody>
    </xdr:sp>
    <xdr:clientData fPrintsWithSheet="0"/>
  </xdr:twoCellAnchor>
  <xdr:twoCellAnchor editAs="oneCell">
    <xdr:from>
      <xdr:col>2</xdr:col>
      <xdr:colOff>47625</xdr:colOff>
      <xdr:row>57</xdr:row>
      <xdr:rowOff>152400</xdr:rowOff>
    </xdr:from>
    <xdr:to>
      <xdr:col>4</xdr:col>
      <xdr:colOff>247650</xdr:colOff>
      <xdr:row>58</xdr:row>
      <xdr:rowOff>180975</xdr:rowOff>
    </xdr:to>
    <xdr:sp macro="" textlink="">
      <xdr:nvSpPr>
        <xdr:cNvPr id="6188" name="Text Box 44">
          <a:hlinkClick xmlns:r="http://schemas.openxmlformats.org/officeDocument/2006/relationships" r:id="rId3"/>
          <a:extLst>
            <a:ext uri="{FF2B5EF4-FFF2-40B4-BE49-F238E27FC236}">
              <a16:creationId xmlns:a16="http://schemas.microsoft.com/office/drawing/2014/main" id="{64642999-E01B-4997-83DB-03283A9A5EE9}"/>
            </a:ext>
          </a:extLst>
        </xdr:cNvPr>
        <xdr:cNvSpPr txBox="1">
          <a:spLocks noChangeArrowheads="1"/>
        </xdr:cNvSpPr>
      </xdr:nvSpPr>
      <xdr:spPr bwMode="auto">
        <a:xfrm>
          <a:off x="190500" y="13344525"/>
          <a:ext cx="1552575"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Back to Top of Page</a:t>
          </a:r>
        </a:p>
      </xdr:txBody>
    </xdr:sp>
    <xdr:clientData fPrintsWithSheet="0"/>
  </xdr:twoCellAnchor>
  <xdr:twoCellAnchor editAs="oneCell">
    <xdr:from>
      <xdr:col>9</xdr:col>
      <xdr:colOff>352425</xdr:colOff>
      <xdr:row>16</xdr:row>
      <xdr:rowOff>28575</xdr:rowOff>
    </xdr:from>
    <xdr:to>
      <xdr:col>12</xdr:col>
      <xdr:colOff>981075</xdr:colOff>
      <xdr:row>22</xdr:row>
      <xdr:rowOff>85725</xdr:rowOff>
    </xdr:to>
    <xdr:sp macro="" textlink="">
      <xdr:nvSpPr>
        <xdr:cNvPr id="6155" name="Rectangle 11">
          <a:extLst>
            <a:ext uri="{FF2B5EF4-FFF2-40B4-BE49-F238E27FC236}">
              <a16:creationId xmlns:a16="http://schemas.microsoft.com/office/drawing/2014/main" id="{9DEBCCC1-6E77-43CB-A093-513B6DA48E69}"/>
            </a:ext>
          </a:extLst>
        </xdr:cNvPr>
        <xdr:cNvSpPr>
          <a:spLocks noChangeArrowheads="1"/>
        </xdr:cNvSpPr>
      </xdr:nvSpPr>
      <xdr:spPr bwMode="auto">
        <a:xfrm>
          <a:off x="5819775" y="5438775"/>
          <a:ext cx="2905125" cy="12382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Glucose standard</a:t>
          </a:r>
        </a:p>
        <a:p>
          <a:pPr algn="l" rtl="0">
            <a:defRPr sz="1000"/>
          </a:pPr>
          <a:r>
            <a:rPr lang="en-GB" sz="1100" b="0" i="0" u="none" strike="noStrike" baseline="0">
              <a:solidFill>
                <a:srgbClr val="000000"/>
              </a:solidFill>
              <a:latin typeface="Gill Sans MT"/>
            </a:rPr>
            <a:t>If quadruplicate standards have been run, insert all absorbance data for Total Glucan and </a:t>
          </a:r>
          <a:r>
            <a:rPr lang="el-GR"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α</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GB" sz="1100" b="0" i="0" u="none" strike="noStrike" baseline="0">
              <a:solidFill>
                <a:sysClr val="windowText" lastClr="000000"/>
              </a:solidFill>
              <a:latin typeface="Gill Sans MT" panose="020B0502020104020203" pitchFamily="34" charset="0"/>
              <a:ea typeface="Calibri" panose="020F0502020204030204" pitchFamily="34" charset="0"/>
              <a:cs typeface="Calibri" panose="020F0502020204030204" pitchFamily="34" charset="0"/>
            </a:rPr>
            <a:t>Glucan</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a:t>
          </a:r>
          <a:r>
            <a:rPr lang="en-GB" sz="1100" b="0" i="0" u="none" strike="noStrike" baseline="0">
              <a:solidFill>
                <a:srgbClr val="000000"/>
              </a:solidFill>
              <a:latin typeface="Gill Sans MT"/>
            </a:rPr>
            <a:t>and the program will use the average values.  If less than four sets of data are input, these will be averaged and used. The factor (F) will be automatically calculated.</a:t>
          </a:r>
        </a:p>
      </xdr:txBody>
    </xdr:sp>
    <xdr:clientData/>
  </xdr:twoCellAnchor>
  <xdr:twoCellAnchor editAs="oneCell">
    <xdr:from>
      <xdr:col>3</xdr:col>
      <xdr:colOff>0</xdr:colOff>
      <xdr:row>38</xdr:row>
      <xdr:rowOff>171450</xdr:rowOff>
    </xdr:from>
    <xdr:to>
      <xdr:col>7</xdr:col>
      <xdr:colOff>19050</xdr:colOff>
      <xdr:row>43</xdr:row>
      <xdr:rowOff>0</xdr:rowOff>
    </xdr:to>
    <xdr:sp macro="" textlink="">
      <xdr:nvSpPr>
        <xdr:cNvPr id="6159" name="Rectangle 15">
          <a:extLst>
            <a:ext uri="{FF2B5EF4-FFF2-40B4-BE49-F238E27FC236}">
              <a16:creationId xmlns:a16="http://schemas.microsoft.com/office/drawing/2014/main" id="{D1B93A6A-C650-4AFF-86FF-058E896AA432}"/>
            </a:ext>
          </a:extLst>
        </xdr:cNvPr>
        <xdr:cNvSpPr>
          <a:spLocks noChangeArrowheads="1"/>
        </xdr:cNvSpPr>
      </xdr:nvSpPr>
      <xdr:spPr bwMode="auto">
        <a:xfrm>
          <a:off x="219075" y="10382250"/>
          <a:ext cx="3629025" cy="7810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Insert absorbance values for the samples</a:t>
          </a:r>
        </a:p>
        <a:p>
          <a:pPr algn="l" rtl="0">
            <a:defRPr sz="1000"/>
          </a:pPr>
          <a:r>
            <a:rPr lang="en-GB" sz="1100" b="0" i="0" u="none" strike="noStrike" baseline="0">
              <a:solidFill>
                <a:srgbClr val="000000"/>
              </a:solidFill>
              <a:latin typeface="Gill Sans MT"/>
            </a:rPr>
            <a:t>If duplicate samples have been tested, insert both absorbance values and the program will automatically use the average value.  If a single value is input, this will be used.   </a:t>
          </a:r>
        </a:p>
      </xdr:txBody>
    </xdr:sp>
    <xdr:clientData/>
  </xdr:twoCellAnchor>
  <xdr:twoCellAnchor editAs="oneCell">
    <xdr:from>
      <xdr:col>9</xdr:col>
      <xdr:colOff>333375</xdr:colOff>
      <xdr:row>35</xdr:row>
      <xdr:rowOff>123825</xdr:rowOff>
    </xdr:from>
    <xdr:to>
      <xdr:col>10</xdr:col>
      <xdr:colOff>247650</xdr:colOff>
      <xdr:row>42</xdr:row>
      <xdr:rowOff>9525</xdr:rowOff>
    </xdr:to>
    <xdr:sp macro="" textlink="">
      <xdr:nvSpPr>
        <xdr:cNvPr id="6435" name="Line 96">
          <a:extLst>
            <a:ext uri="{FF2B5EF4-FFF2-40B4-BE49-F238E27FC236}">
              <a16:creationId xmlns:a16="http://schemas.microsoft.com/office/drawing/2014/main" id="{CBC25C9C-24CF-41D6-8409-F20CA51096FF}"/>
            </a:ext>
          </a:extLst>
        </xdr:cNvPr>
        <xdr:cNvSpPr>
          <a:spLocks noChangeShapeType="1"/>
        </xdr:cNvSpPr>
      </xdr:nvSpPr>
      <xdr:spPr bwMode="auto">
        <a:xfrm flipH="1" flipV="1">
          <a:off x="5448300" y="7791450"/>
          <a:ext cx="762000" cy="13144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6</xdr:col>
      <xdr:colOff>676275</xdr:colOff>
      <xdr:row>35</xdr:row>
      <xdr:rowOff>152400</xdr:rowOff>
    </xdr:from>
    <xdr:to>
      <xdr:col>7</xdr:col>
      <xdr:colOff>923925</xdr:colOff>
      <xdr:row>45</xdr:row>
      <xdr:rowOff>161925</xdr:rowOff>
    </xdr:to>
    <xdr:sp macro="" textlink="">
      <xdr:nvSpPr>
        <xdr:cNvPr id="6436" name="Line 99">
          <a:extLst>
            <a:ext uri="{FF2B5EF4-FFF2-40B4-BE49-F238E27FC236}">
              <a16:creationId xmlns:a16="http://schemas.microsoft.com/office/drawing/2014/main" id="{E013E942-BED7-41B1-A01E-20A592A3B4CA}"/>
            </a:ext>
          </a:extLst>
        </xdr:cNvPr>
        <xdr:cNvSpPr>
          <a:spLocks noChangeShapeType="1"/>
        </xdr:cNvSpPr>
      </xdr:nvSpPr>
      <xdr:spPr bwMode="auto">
        <a:xfrm flipV="1">
          <a:off x="3619500" y="7820025"/>
          <a:ext cx="971550" cy="2009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xdr:col>
      <xdr:colOff>0</xdr:colOff>
      <xdr:row>44</xdr:row>
      <xdr:rowOff>161925</xdr:rowOff>
    </xdr:from>
    <xdr:to>
      <xdr:col>7</xdr:col>
      <xdr:colOff>76200</xdr:colOff>
      <xdr:row>48</xdr:row>
      <xdr:rowOff>9525</xdr:rowOff>
    </xdr:to>
    <xdr:sp macro="" textlink="">
      <xdr:nvSpPr>
        <xdr:cNvPr id="6237" name="Rectangle 93">
          <a:extLst>
            <a:ext uri="{FF2B5EF4-FFF2-40B4-BE49-F238E27FC236}">
              <a16:creationId xmlns:a16="http://schemas.microsoft.com/office/drawing/2014/main" id="{63BB7723-135F-4319-9846-C5E706F9A67A}"/>
            </a:ext>
          </a:extLst>
        </xdr:cNvPr>
        <xdr:cNvSpPr>
          <a:spLocks noChangeArrowheads="1"/>
        </xdr:cNvSpPr>
      </xdr:nvSpPr>
      <xdr:spPr bwMode="auto">
        <a:xfrm>
          <a:off x="219075" y="11515725"/>
          <a:ext cx="3686175" cy="6096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volume Glucose Determination</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If a volume other than 0.1 mL is used in the Glucose Determination step, enter the volume.</a:t>
          </a:r>
        </a:p>
      </xdr:txBody>
    </xdr:sp>
    <xdr:clientData/>
  </xdr:twoCellAnchor>
  <xdr:twoCellAnchor editAs="oneCell">
    <xdr:from>
      <xdr:col>7</xdr:col>
      <xdr:colOff>619125</xdr:colOff>
      <xdr:row>39</xdr:row>
      <xdr:rowOff>0</xdr:rowOff>
    </xdr:from>
    <xdr:to>
      <xdr:col>12</xdr:col>
      <xdr:colOff>180975</xdr:colOff>
      <xdr:row>43</xdr:row>
      <xdr:rowOff>0</xdr:rowOff>
    </xdr:to>
    <xdr:sp macro="" textlink="">
      <xdr:nvSpPr>
        <xdr:cNvPr id="6246" name="Rectangle 102">
          <a:extLst>
            <a:ext uri="{FF2B5EF4-FFF2-40B4-BE49-F238E27FC236}">
              <a16:creationId xmlns:a16="http://schemas.microsoft.com/office/drawing/2014/main" id="{E1E35159-946E-4B1F-A553-6C193F99B1AB}"/>
            </a:ext>
          </a:extLst>
        </xdr:cNvPr>
        <xdr:cNvSpPr>
          <a:spLocks noChangeArrowheads="1"/>
        </xdr:cNvSpPr>
      </xdr:nvSpPr>
      <xdr:spPr bwMode="auto">
        <a:xfrm>
          <a:off x="4286250" y="8582025"/>
          <a:ext cx="3686175" cy="762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Sample weight (solids) or Starting sample volume (liquids)</a:t>
          </a:r>
        </a:p>
        <a:p>
          <a:pPr algn="l" rtl="0">
            <a:defRPr sz="1000"/>
          </a:pPr>
          <a:r>
            <a:rPr lang="en-GB" sz="1100" b="0" i="0" u="none" strike="noStrike" baseline="0">
              <a:solidFill>
                <a:srgbClr val="000000"/>
              </a:solidFill>
              <a:latin typeface="Gill Sans MT"/>
            </a:rPr>
            <a:t>Enter the sample weight (e.g. approximately 100 mg) correct to the nearest 0.1 mg or the starting sample volume (0.5 mL).</a:t>
          </a:r>
        </a:p>
      </xdr:txBody>
    </xdr:sp>
    <xdr:clientData/>
  </xdr:twoCellAnchor>
  <xdr:twoCellAnchor editAs="oneCell">
    <xdr:from>
      <xdr:col>10</xdr:col>
      <xdr:colOff>666749</xdr:colOff>
      <xdr:row>35</xdr:row>
      <xdr:rowOff>219074</xdr:rowOff>
    </xdr:from>
    <xdr:to>
      <xdr:col>12</xdr:col>
      <xdr:colOff>352424</xdr:colOff>
      <xdr:row>45</xdr:row>
      <xdr:rowOff>133349</xdr:rowOff>
    </xdr:to>
    <xdr:sp macro="" textlink="">
      <xdr:nvSpPr>
        <xdr:cNvPr id="6439" name="Line 104">
          <a:extLst>
            <a:ext uri="{FF2B5EF4-FFF2-40B4-BE49-F238E27FC236}">
              <a16:creationId xmlns:a16="http://schemas.microsoft.com/office/drawing/2014/main" id="{AC2880CB-8CD4-4D4E-BB4A-E75E9B912F06}"/>
            </a:ext>
          </a:extLst>
        </xdr:cNvPr>
        <xdr:cNvSpPr>
          <a:spLocks noChangeShapeType="1"/>
        </xdr:cNvSpPr>
      </xdr:nvSpPr>
      <xdr:spPr bwMode="auto">
        <a:xfrm flipH="1" flipV="1">
          <a:off x="6981824" y="9705974"/>
          <a:ext cx="1114425" cy="191452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IE"/>
        </a:p>
      </xdr:txBody>
    </xdr:sp>
    <xdr:clientData/>
  </xdr:twoCellAnchor>
  <xdr:twoCellAnchor editAs="oneCell">
    <xdr:from>
      <xdr:col>8</xdr:col>
      <xdr:colOff>447675</xdr:colOff>
      <xdr:row>43</xdr:row>
      <xdr:rowOff>123825</xdr:rowOff>
    </xdr:from>
    <xdr:to>
      <xdr:col>12</xdr:col>
      <xdr:colOff>942975</xdr:colOff>
      <xdr:row>48</xdr:row>
      <xdr:rowOff>133350</xdr:rowOff>
    </xdr:to>
    <xdr:sp macro="" textlink="">
      <xdr:nvSpPr>
        <xdr:cNvPr id="6238" name="Rectangle 94">
          <a:extLst>
            <a:ext uri="{FF2B5EF4-FFF2-40B4-BE49-F238E27FC236}">
              <a16:creationId xmlns:a16="http://schemas.microsoft.com/office/drawing/2014/main" id="{7642CADF-398B-42CB-AB13-6B689D1AAC4D}"/>
            </a:ext>
          </a:extLst>
        </xdr:cNvPr>
        <xdr:cNvSpPr>
          <a:spLocks noChangeArrowheads="1"/>
        </xdr:cNvSpPr>
      </xdr:nvSpPr>
      <xdr:spPr bwMode="auto">
        <a:xfrm>
          <a:off x="5000625" y="11287125"/>
          <a:ext cx="3686175" cy="9620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8.  Extract volume</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For Total Glucan, the extract volume is 100 mL.  For Alpha-Glucan, the extract volume is usually 10.5 mL (solids) or 11 mL (liquids).  If volumes other than these are used, enter the volume.</a:t>
          </a:r>
        </a:p>
      </xdr:txBody>
    </xdr:sp>
    <xdr:clientData/>
  </xdr:twoCellAnchor>
  <xdr:twoCellAnchor editAs="oneCell">
    <xdr:from>
      <xdr:col>6</xdr:col>
      <xdr:colOff>276225</xdr:colOff>
      <xdr:row>26</xdr:row>
      <xdr:rowOff>133350</xdr:rowOff>
    </xdr:from>
    <xdr:to>
      <xdr:col>8</xdr:col>
      <xdr:colOff>771525</xdr:colOff>
      <xdr:row>29</xdr:row>
      <xdr:rowOff>123824</xdr:rowOff>
    </xdr:to>
    <xdr:sp macro="" textlink="">
      <xdr:nvSpPr>
        <xdr:cNvPr id="3" name="Line 14">
          <a:extLst>
            <a:ext uri="{FF2B5EF4-FFF2-40B4-BE49-F238E27FC236}">
              <a16:creationId xmlns:a16="http://schemas.microsoft.com/office/drawing/2014/main" id="{B18C8C04-46A4-4198-8B3A-2B027D36AC10}"/>
            </a:ext>
          </a:extLst>
        </xdr:cNvPr>
        <xdr:cNvSpPr>
          <a:spLocks noChangeShapeType="1"/>
        </xdr:cNvSpPr>
      </xdr:nvSpPr>
      <xdr:spPr bwMode="auto">
        <a:xfrm flipH="1">
          <a:off x="3381375" y="6772275"/>
          <a:ext cx="2152650" cy="6191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857250</xdr:colOff>
      <xdr:row>49</xdr:row>
      <xdr:rowOff>95251</xdr:rowOff>
    </xdr:from>
    <xdr:to>
      <xdr:col>13</xdr:col>
      <xdr:colOff>19050</xdr:colOff>
      <xdr:row>51</xdr:row>
      <xdr:rowOff>152401</xdr:rowOff>
    </xdr:to>
    <xdr:sp macro="" textlink="">
      <xdr:nvSpPr>
        <xdr:cNvPr id="4" name="Rectangle 94">
          <a:extLst>
            <a:ext uri="{FF2B5EF4-FFF2-40B4-BE49-F238E27FC236}">
              <a16:creationId xmlns:a16="http://schemas.microsoft.com/office/drawing/2014/main" id="{FE0F12C3-D0F1-4475-A554-895991583F25}"/>
            </a:ext>
          </a:extLst>
        </xdr:cNvPr>
        <xdr:cNvSpPr>
          <a:spLocks noChangeArrowheads="1"/>
        </xdr:cNvSpPr>
      </xdr:nvSpPr>
      <xdr:spPr bwMode="auto">
        <a:xfrm>
          <a:off x="5410200" y="12401551"/>
          <a:ext cx="3686175" cy="6286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9.  Dilution factor (Df)</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If the sample is diluted prior to Glucose Determination enter the dilution.</a:t>
          </a:r>
        </a:p>
      </xdr:txBody>
    </xdr:sp>
    <xdr:clientData/>
  </xdr:twoCellAnchor>
  <xdr:twoCellAnchor editAs="oneCell">
    <xdr:from>
      <xdr:col>11</xdr:col>
      <xdr:colOff>666749</xdr:colOff>
      <xdr:row>35</xdr:row>
      <xdr:rowOff>238125</xdr:rowOff>
    </xdr:from>
    <xdr:to>
      <xdr:col>12</xdr:col>
      <xdr:colOff>1285873</xdr:colOff>
      <xdr:row>49</xdr:row>
      <xdr:rowOff>152399</xdr:rowOff>
    </xdr:to>
    <xdr:sp macro="" textlink="">
      <xdr:nvSpPr>
        <xdr:cNvPr id="5" name="Line 104">
          <a:extLst>
            <a:ext uri="{FF2B5EF4-FFF2-40B4-BE49-F238E27FC236}">
              <a16:creationId xmlns:a16="http://schemas.microsoft.com/office/drawing/2014/main" id="{57DC596C-A58E-4452-B3F9-000B31FE6BCC}"/>
            </a:ext>
          </a:extLst>
        </xdr:cNvPr>
        <xdr:cNvSpPr>
          <a:spLocks noChangeShapeType="1"/>
        </xdr:cNvSpPr>
      </xdr:nvSpPr>
      <xdr:spPr bwMode="auto">
        <a:xfrm flipH="1" flipV="1">
          <a:off x="7696199" y="9725025"/>
          <a:ext cx="1333499" cy="2676524"/>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en-IE"/>
        </a:p>
      </xdr:txBody>
    </xdr:sp>
    <xdr:clientData/>
  </xdr:twoCellAnchor>
  <xdr:twoCellAnchor editAs="oneCell">
    <xdr:from>
      <xdr:col>9</xdr:col>
      <xdr:colOff>57150</xdr:colOff>
      <xdr:row>26</xdr:row>
      <xdr:rowOff>76201</xdr:rowOff>
    </xdr:from>
    <xdr:to>
      <xdr:col>12</xdr:col>
      <xdr:colOff>685800</xdr:colOff>
      <xdr:row>30</xdr:row>
      <xdr:rowOff>19050</xdr:rowOff>
    </xdr:to>
    <xdr:sp macro="" textlink="">
      <xdr:nvSpPr>
        <xdr:cNvPr id="2" name="Rectangle 11">
          <a:extLst>
            <a:ext uri="{FF2B5EF4-FFF2-40B4-BE49-F238E27FC236}">
              <a16:creationId xmlns:a16="http://schemas.microsoft.com/office/drawing/2014/main" id="{F7EEE3BC-055B-427B-873A-CB776E19D12F}"/>
            </a:ext>
          </a:extLst>
        </xdr:cNvPr>
        <xdr:cNvSpPr>
          <a:spLocks noChangeArrowheads="1"/>
        </xdr:cNvSpPr>
      </xdr:nvSpPr>
      <xdr:spPr bwMode="auto">
        <a:xfrm>
          <a:off x="5524500" y="6715126"/>
          <a:ext cx="2905125" cy="800099"/>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Hydrolysis correction Factor (HCf)</a:t>
          </a:r>
        </a:p>
        <a:p>
          <a:pPr algn="l" rtl="0">
            <a:defRPr sz="1000"/>
          </a:pPr>
          <a:r>
            <a:rPr lang="en-GB" sz="1100" b="0" i="0" u="none" strike="noStrike" baseline="0">
              <a:solidFill>
                <a:srgbClr val="000000"/>
              </a:solidFill>
              <a:latin typeface="Gill Sans MT"/>
            </a:rPr>
            <a:t>If an HCf has been experimentally determined, enter the absorbance values. If not, a value of 1.05 will automatically be applied.</a:t>
          </a:r>
        </a:p>
        <a:p>
          <a:pPr algn="l" rtl="0">
            <a:defRPr sz="1000"/>
          </a:pPr>
          <a:endParaRPr lang="en-GB" sz="1100" b="0" i="0" u="none" strike="noStrike" baseline="0">
            <a:solidFill>
              <a:srgbClr val="000000"/>
            </a:solidFill>
            <a:latin typeface="Gill Sans MT"/>
          </a:endParaRPr>
        </a:p>
      </xdr:txBody>
    </xdr:sp>
    <xdr:clientData/>
  </xdr:twoCellAnchor>
  <xdr:twoCellAnchor editAs="absolute">
    <xdr:from>
      <xdr:col>2</xdr:col>
      <xdr:colOff>47625</xdr:colOff>
      <xdr:row>8</xdr:row>
      <xdr:rowOff>47625</xdr:rowOff>
    </xdr:from>
    <xdr:to>
      <xdr:col>4</xdr:col>
      <xdr:colOff>514350</xdr:colOff>
      <xdr:row>8</xdr:row>
      <xdr:rowOff>504825</xdr:rowOff>
    </xdr:to>
    <xdr:sp macro="" textlink="">
      <xdr:nvSpPr>
        <xdr:cNvPr id="6" name="Text Box 43">
          <a:hlinkClick xmlns:r="http://schemas.openxmlformats.org/officeDocument/2006/relationships" r:id="rId4"/>
          <a:extLst>
            <a:ext uri="{FF2B5EF4-FFF2-40B4-BE49-F238E27FC236}">
              <a16:creationId xmlns:a16="http://schemas.microsoft.com/office/drawing/2014/main" id="{04B96949-D31A-43E9-BCC9-7ECD9B2FFFA2}"/>
            </a:ext>
          </a:extLst>
        </xdr:cNvPr>
        <xdr:cNvSpPr txBox="1">
          <a:spLocks noChangeArrowheads="1"/>
        </xdr:cNvSpPr>
      </xdr:nvSpPr>
      <xdr:spPr bwMode="auto">
        <a:xfrm>
          <a:off x="190500" y="2638425"/>
          <a:ext cx="1819275" cy="457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100" b="0" i="0" u="sng" strike="noStrike" baseline="0">
              <a:solidFill>
                <a:srgbClr val="0000FF"/>
              </a:solidFill>
              <a:latin typeface="Arial"/>
              <a:cs typeface="Arial"/>
            </a:rPr>
            <a:t>Use Mega-Calc - Liquids</a:t>
          </a:r>
        </a:p>
      </xdr:txBody>
    </xdr:sp>
    <xdr:clientData fPrintsWithSheet="0"/>
  </xdr:twoCellAnchor>
  <xdr:twoCellAnchor editAs="oneCell">
    <xdr:from>
      <xdr:col>7</xdr:col>
      <xdr:colOff>85724</xdr:colOff>
      <xdr:row>13</xdr:row>
      <xdr:rowOff>152400</xdr:rowOff>
    </xdr:from>
    <xdr:to>
      <xdr:col>8</xdr:col>
      <xdr:colOff>228600</xdr:colOff>
      <xdr:row>15</xdr:row>
      <xdr:rowOff>114300</xdr:rowOff>
    </xdr:to>
    <xdr:sp macro="" textlink="">
      <xdr:nvSpPr>
        <xdr:cNvPr id="8" name="Line 14">
          <a:extLst>
            <a:ext uri="{FF2B5EF4-FFF2-40B4-BE49-F238E27FC236}">
              <a16:creationId xmlns:a16="http://schemas.microsoft.com/office/drawing/2014/main" id="{83E46F78-F51C-4FB6-B7A5-ED30CB967B5A}"/>
            </a:ext>
          </a:extLst>
        </xdr:cNvPr>
        <xdr:cNvSpPr>
          <a:spLocks noChangeShapeType="1"/>
        </xdr:cNvSpPr>
      </xdr:nvSpPr>
      <xdr:spPr bwMode="auto">
        <a:xfrm flipH="1">
          <a:off x="3914774" y="4867275"/>
          <a:ext cx="1076326"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257175</xdr:colOff>
      <xdr:row>11</xdr:row>
      <xdr:rowOff>104775</xdr:rowOff>
    </xdr:from>
    <xdr:to>
      <xdr:col>11</xdr:col>
      <xdr:colOff>685800</xdr:colOff>
      <xdr:row>15</xdr:row>
      <xdr:rowOff>76200</xdr:rowOff>
    </xdr:to>
    <xdr:sp macro="" textlink="">
      <xdr:nvSpPr>
        <xdr:cNvPr id="7" name="Rectangle 11">
          <a:extLst>
            <a:ext uri="{FF2B5EF4-FFF2-40B4-BE49-F238E27FC236}">
              <a16:creationId xmlns:a16="http://schemas.microsoft.com/office/drawing/2014/main" id="{E79FF4D9-5193-478E-962B-14738D78202B}"/>
            </a:ext>
          </a:extLst>
        </xdr:cNvPr>
        <xdr:cNvSpPr>
          <a:spLocks noChangeArrowheads="1"/>
        </xdr:cNvSpPr>
      </xdr:nvSpPr>
      <xdr:spPr bwMode="auto">
        <a:xfrm>
          <a:off x="4810125" y="4048125"/>
          <a:ext cx="2905125" cy="12382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Reagent blanks</a:t>
          </a:r>
        </a:p>
        <a:p>
          <a:pPr algn="l" rtl="0">
            <a:defRPr sz="1000"/>
          </a:pPr>
          <a:r>
            <a:rPr lang="en-GB" sz="1100" b="0" i="0" u="none" strike="noStrike" baseline="0">
              <a:solidFill>
                <a:srgbClr val="000000"/>
              </a:solidFill>
              <a:latin typeface="Gill Sans MT"/>
            </a:rPr>
            <a:t>Insert absorbance data for Total Glucan and </a:t>
          </a:r>
          <a:r>
            <a:rPr lang="el-GR"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α</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a:t>
          </a:r>
          <a:r>
            <a:rPr lang="en-GB" sz="1100" b="0" i="0" u="none" strike="noStrike" baseline="0">
              <a:solidFill>
                <a:sysClr val="windowText" lastClr="000000"/>
              </a:solidFill>
              <a:latin typeface="Gill Sans MT" panose="020B0502020104020203" pitchFamily="34" charset="0"/>
              <a:ea typeface="Calibri" panose="020F0502020204030204" pitchFamily="34" charset="0"/>
              <a:cs typeface="Calibri" panose="020F0502020204030204" pitchFamily="34" charset="0"/>
            </a:rPr>
            <a:t>Glucan</a:t>
          </a:r>
          <a:r>
            <a:rPr lang="en-GB" sz="1100" b="0" i="0" u="none" strike="noStrike" baseline="0">
              <a:solidFill>
                <a:srgbClr val="000000"/>
              </a:solidFill>
              <a:latin typeface="Calibri" panose="020F0502020204030204" pitchFamily="34" charset="0"/>
              <a:ea typeface="Calibri" panose="020F0502020204030204" pitchFamily="34" charset="0"/>
              <a:cs typeface="Calibri" panose="020F0502020204030204" pitchFamily="34" charset="0"/>
            </a:rPr>
            <a:t> Reagent Blanks </a:t>
          </a:r>
          <a:r>
            <a:rPr lang="en-GB" sz="1100" b="0" i="0" u="none" strike="noStrike" baseline="0">
              <a:solidFill>
                <a:srgbClr val="000000"/>
              </a:solidFill>
              <a:latin typeface="Gill Sans MT"/>
            </a:rPr>
            <a:t>and the program will use the average values. If the spectrophotometer has been blanked using Reagent Blanks then do not input any values as blanks have already been subtracted from sample absorbance values. </a:t>
          </a:r>
        </a:p>
      </xdr:txBody>
    </xdr:sp>
    <xdr:clientData/>
  </xdr:twoCellAnchor>
  <xdr:twoCellAnchor>
    <xdr:from>
      <xdr:col>0</xdr:col>
      <xdr:colOff>85724</xdr:colOff>
      <xdr:row>1</xdr:row>
      <xdr:rowOff>149940</xdr:rowOff>
    </xdr:from>
    <xdr:to>
      <xdr:col>16</xdr:col>
      <xdr:colOff>19049</xdr:colOff>
      <xdr:row>4</xdr:row>
      <xdr:rowOff>190499</xdr:rowOff>
    </xdr:to>
    <xdr:grpSp>
      <xdr:nvGrpSpPr>
        <xdr:cNvPr id="12" name="Group 11">
          <a:extLst>
            <a:ext uri="{FF2B5EF4-FFF2-40B4-BE49-F238E27FC236}">
              <a16:creationId xmlns:a16="http://schemas.microsoft.com/office/drawing/2014/main" id="{B4C822F0-1AE9-0442-BAA8-4E97F5629C77}"/>
            </a:ext>
          </a:extLst>
        </xdr:cNvPr>
        <xdr:cNvGrpSpPr/>
      </xdr:nvGrpSpPr>
      <xdr:grpSpPr>
        <a:xfrm>
          <a:off x="85724" y="245190"/>
          <a:ext cx="9629775" cy="1031159"/>
          <a:chOff x="85725" y="245190"/>
          <a:chExt cx="9591676" cy="1031159"/>
        </a:xfrm>
      </xdr:grpSpPr>
      <xdr:sp macro="" textlink="">
        <xdr:nvSpPr>
          <xdr:cNvPr id="27" name="TextBox 26">
            <a:extLst>
              <a:ext uri="{FF2B5EF4-FFF2-40B4-BE49-F238E27FC236}">
                <a16:creationId xmlns:a16="http://schemas.microsoft.com/office/drawing/2014/main" id="{CBB49C48-F77E-4C8A-E523-A86765326E21}"/>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Instructions</a:t>
            </a:r>
          </a:p>
        </xdr:txBody>
      </xdr:sp>
      <xdr:sp macro="" textlink="">
        <xdr:nvSpPr>
          <xdr:cNvPr id="9" name="TextBox 8">
            <a:extLst>
              <a:ext uri="{FF2B5EF4-FFF2-40B4-BE49-F238E27FC236}">
                <a16:creationId xmlns:a16="http://schemas.microsoft.com/office/drawing/2014/main" id="{51190056-A59E-46C8-BB18-1D51F0FB1321}"/>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11" name="Picture 10">
            <a:extLst>
              <a:ext uri="{FF2B5EF4-FFF2-40B4-BE49-F238E27FC236}">
                <a16:creationId xmlns:a16="http://schemas.microsoft.com/office/drawing/2014/main" id="{A6DB9E9E-A154-1B9D-F9BC-EF5E0E538D0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xdr:row>
      <xdr:rowOff>9525</xdr:rowOff>
    </xdr:from>
    <xdr:to>
      <xdr:col>18</xdr:col>
      <xdr:colOff>0</xdr:colOff>
      <xdr:row>3</xdr:row>
      <xdr:rowOff>28575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22B8839C-B5F5-434D-A64C-3F2840AB0BFE}"/>
            </a:ext>
          </a:extLst>
        </xdr:cNvPr>
        <xdr:cNvSpPr txBox="1">
          <a:spLocks noChangeArrowheads="1"/>
        </xdr:cNvSpPr>
      </xdr:nvSpPr>
      <xdr:spPr bwMode="auto">
        <a:xfrm>
          <a:off x="6743700" y="1371600"/>
          <a:ext cx="9906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14</xdr:col>
      <xdr:colOff>0</xdr:colOff>
      <xdr:row>3</xdr:row>
      <xdr:rowOff>28575</xdr:rowOff>
    </xdr:from>
    <xdr:to>
      <xdr:col>18</xdr:col>
      <xdr:colOff>0</xdr:colOff>
      <xdr:row>4</xdr:row>
      <xdr:rowOff>38100</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B8CA373F-1278-4B61-92E9-7707383E84B2}"/>
            </a:ext>
          </a:extLst>
        </xdr:cNvPr>
        <xdr:cNvSpPr txBox="1">
          <a:spLocks noChangeArrowheads="1"/>
        </xdr:cNvSpPr>
      </xdr:nvSpPr>
      <xdr:spPr bwMode="auto">
        <a:xfrm>
          <a:off x="6743700" y="1581150"/>
          <a:ext cx="990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2163" name="Line 29">
          <a:extLst>
            <a:ext uri="{FF2B5EF4-FFF2-40B4-BE49-F238E27FC236}">
              <a16:creationId xmlns:a16="http://schemas.microsoft.com/office/drawing/2014/main" id="{26DED1F4-E8B0-4096-B3C9-20C5B0C125BD}"/>
            </a:ext>
          </a:extLst>
        </xdr:cNvPr>
        <xdr:cNvSpPr>
          <a:spLocks noChangeShapeType="1"/>
        </xdr:cNvSpPr>
      </xdr:nvSpPr>
      <xdr:spPr bwMode="auto">
        <a:xfrm>
          <a:off x="289179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2164" name="Line 30">
          <a:extLst>
            <a:ext uri="{FF2B5EF4-FFF2-40B4-BE49-F238E27FC236}">
              <a16:creationId xmlns:a16="http://schemas.microsoft.com/office/drawing/2014/main" id="{DA4490D6-4865-4072-A0C2-357AD7871292}"/>
            </a:ext>
          </a:extLst>
        </xdr:cNvPr>
        <xdr:cNvSpPr>
          <a:spLocks noChangeShapeType="1"/>
        </xdr:cNvSpPr>
      </xdr:nvSpPr>
      <xdr:spPr bwMode="auto">
        <a:xfrm flipH="1">
          <a:off x="2891790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114300</xdr:rowOff>
    </xdr:from>
    <xdr:to>
      <xdr:col>22</xdr:col>
      <xdr:colOff>0</xdr:colOff>
      <xdr:row>4</xdr:row>
      <xdr:rowOff>114300</xdr:rowOff>
    </xdr:to>
    <xdr:sp macro="" textlink="">
      <xdr:nvSpPr>
        <xdr:cNvPr id="2165" name="Line 31">
          <a:extLst>
            <a:ext uri="{FF2B5EF4-FFF2-40B4-BE49-F238E27FC236}">
              <a16:creationId xmlns:a16="http://schemas.microsoft.com/office/drawing/2014/main" id="{8E4F3BC7-1F56-4096-A84F-A8F07FA9A56D}"/>
            </a:ext>
          </a:extLst>
        </xdr:cNvPr>
        <xdr:cNvSpPr>
          <a:spLocks noChangeShapeType="1"/>
        </xdr:cNvSpPr>
      </xdr:nvSpPr>
      <xdr:spPr bwMode="auto">
        <a:xfrm flipH="1">
          <a:off x="2891790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144</xdr:row>
      <xdr:rowOff>171450</xdr:rowOff>
    </xdr:from>
    <xdr:to>
      <xdr:col>5</xdr:col>
      <xdr:colOff>114300</xdr:colOff>
      <xdr:row>145</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58C2F84E-E7FE-4D41-8DD0-A8B1D8538879}"/>
            </a:ext>
          </a:extLst>
        </xdr:cNvPr>
        <xdr:cNvSpPr txBox="1">
          <a:spLocks noChangeArrowheads="1"/>
        </xdr:cNvSpPr>
      </xdr:nvSpPr>
      <xdr:spPr bwMode="auto">
        <a:xfrm>
          <a:off x="180975" y="15792450"/>
          <a:ext cx="2200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0</xdr:col>
      <xdr:colOff>1</xdr:colOff>
      <xdr:row>1</xdr:row>
      <xdr:rowOff>85725</xdr:rowOff>
    </xdr:from>
    <xdr:to>
      <xdr:col>18</xdr:col>
      <xdr:colOff>1</xdr:colOff>
      <xdr:row>1</xdr:row>
      <xdr:rowOff>1133475</xdr:rowOff>
    </xdr:to>
    <xdr:grpSp>
      <xdr:nvGrpSpPr>
        <xdr:cNvPr id="2" name="Group 1">
          <a:extLst>
            <a:ext uri="{FF2B5EF4-FFF2-40B4-BE49-F238E27FC236}">
              <a16:creationId xmlns:a16="http://schemas.microsoft.com/office/drawing/2014/main" id="{4C5971A1-28A7-4E57-BABA-5F854D4A4428}"/>
            </a:ext>
          </a:extLst>
        </xdr:cNvPr>
        <xdr:cNvGrpSpPr/>
      </xdr:nvGrpSpPr>
      <xdr:grpSpPr>
        <a:xfrm>
          <a:off x="1" y="180975"/>
          <a:ext cx="9429750" cy="1047750"/>
          <a:chOff x="85725" y="245190"/>
          <a:chExt cx="9591676" cy="1031159"/>
        </a:xfrm>
      </xdr:grpSpPr>
      <xdr:sp macro="" textlink="">
        <xdr:nvSpPr>
          <xdr:cNvPr id="3" name="TextBox 2">
            <a:extLst>
              <a:ext uri="{FF2B5EF4-FFF2-40B4-BE49-F238E27FC236}">
                <a16:creationId xmlns:a16="http://schemas.microsoft.com/office/drawing/2014/main" id="{2D2DD9E9-3C14-0F14-040B-14177693FC0C}"/>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Determination in solid samples</a:t>
            </a:r>
          </a:p>
        </xdr:txBody>
      </xdr:sp>
      <xdr:sp macro="" textlink="">
        <xdr:nvSpPr>
          <xdr:cNvPr id="4" name="TextBox 3">
            <a:extLst>
              <a:ext uri="{FF2B5EF4-FFF2-40B4-BE49-F238E27FC236}">
                <a16:creationId xmlns:a16="http://schemas.microsoft.com/office/drawing/2014/main" id="{39AEA2DE-AF62-63D3-0224-1E06F46D49BE}"/>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5" name="Picture 4">
            <a:extLst>
              <a:ext uri="{FF2B5EF4-FFF2-40B4-BE49-F238E27FC236}">
                <a16:creationId xmlns:a16="http://schemas.microsoft.com/office/drawing/2014/main" id="{29462AAC-B8DC-6E2E-16E0-2AA917A42BF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xdr:row>
      <xdr:rowOff>9525</xdr:rowOff>
    </xdr:from>
    <xdr:to>
      <xdr:col>18</xdr:col>
      <xdr:colOff>0</xdr:colOff>
      <xdr:row>3</xdr:row>
      <xdr:rowOff>28575</xdr:rowOff>
    </xdr:to>
    <xdr:sp macro="" textlink="">
      <xdr:nvSpPr>
        <xdr:cNvPr id="2" name="Text Box 27">
          <a:hlinkClick xmlns:r="http://schemas.openxmlformats.org/officeDocument/2006/relationships" r:id="rId1"/>
          <a:extLst>
            <a:ext uri="{FF2B5EF4-FFF2-40B4-BE49-F238E27FC236}">
              <a16:creationId xmlns:a16="http://schemas.microsoft.com/office/drawing/2014/main" id="{CB19248A-43B9-4B02-9255-047FB1AEE2F6}"/>
            </a:ext>
          </a:extLst>
        </xdr:cNvPr>
        <xdr:cNvSpPr txBox="1">
          <a:spLocks noChangeArrowheads="1"/>
        </xdr:cNvSpPr>
      </xdr:nvSpPr>
      <xdr:spPr bwMode="auto">
        <a:xfrm>
          <a:off x="8086725" y="1371600"/>
          <a:ext cx="11525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14</xdr:col>
      <xdr:colOff>0</xdr:colOff>
      <xdr:row>3</xdr:row>
      <xdr:rowOff>28575</xdr:rowOff>
    </xdr:from>
    <xdr:to>
      <xdr:col>18</xdr:col>
      <xdr:colOff>0</xdr:colOff>
      <xdr:row>4</xdr:row>
      <xdr:rowOff>38100</xdr:rowOff>
    </xdr:to>
    <xdr:sp macro="" textlink="">
      <xdr:nvSpPr>
        <xdr:cNvPr id="3" name="Text Box 28">
          <a:hlinkClick xmlns:r="http://schemas.openxmlformats.org/officeDocument/2006/relationships" r:id="rId2"/>
          <a:extLst>
            <a:ext uri="{FF2B5EF4-FFF2-40B4-BE49-F238E27FC236}">
              <a16:creationId xmlns:a16="http://schemas.microsoft.com/office/drawing/2014/main" id="{3B3CEAB2-BFE9-4B32-8FF5-28F82AD5A274}"/>
            </a:ext>
          </a:extLst>
        </xdr:cNvPr>
        <xdr:cNvSpPr txBox="1">
          <a:spLocks noChangeArrowheads="1"/>
        </xdr:cNvSpPr>
      </xdr:nvSpPr>
      <xdr:spPr bwMode="auto">
        <a:xfrm>
          <a:off x="8086725" y="1581150"/>
          <a:ext cx="11525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4" name="Line 29">
          <a:extLst>
            <a:ext uri="{FF2B5EF4-FFF2-40B4-BE49-F238E27FC236}">
              <a16:creationId xmlns:a16="http://schemas.microsoft.com/office/drawing/2014/main" id="{37C4B696-3023-44AC-A875-FC7B6207E4E9}"/>
            </a:ext>
          </a:extLst>
        </xdr:cNvPr>
        <xdr:cNvSpPr>
          <a:spLocks noChangeShapeType="1"/>
        </xdr:cNvSpPr>
      </xdr:nvSpPr>
      <xdr:spPr bwMode="auto">
        <a:xfrm>
          <a:off x="304228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85725</xdr:rowOff>
    </xdr:from>
    <xdr:to>
      <xdr:col>22</xdr:col>
      <xdr:colOff>0</xdr:colOff>
      <xdr:row>4</xdr:row>
      <xdr:rowOff>85725</xdr:rowOff>
    </xdr:to>
    <xdr:sp macro="" textlink="">
      <xdr:nvSpPr>
        <xdr:cNvPr id="5" name="Line 30">
          <a:extLst>
            <a:ext uri="{FF2B5EF4-FFF2-40B4-BE49-F238E27FC236}">
              <a16:creationId xmlns:a16="http://schemas.microsoft.com/office/drawing/2014/main" id="{73E19F7A-90D4-40A3-9F0D-97F96163C2C1}"/>
            </a:ext>
          </a:extLst>
        </xdr:cNvPr>
        <xdr:cNvSpPr>
          <a:spLocks noChangeShapeType="1"/>
        </xdr:cNvSpPr>
      </xdr:nvSpPr>
      <xdr:spPr bwMode="auto">
        <a:xfrm flipH="1">
          <a:off x="30422850"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22</xdr:col>
      <xdr:colOff>0</xdr:colOff>
      <xdr:row>4</xdr:row>
      <xdr:rowOff>114300</xdr:rowOff>
    </xdr:from>
    <xdr:to>
      <xdr:col>22</xdr:col>
      <xdr:colOff>0</xdr:colOff>
      <xdr:row>4</xdr:row>
      <xdr:rowOff>114300</xdr:rowOff>
    </xdr:to>
    <xdr:sp macro="" textlink="">
      <xdr:nvSpPr>
        <xdr:cNvPr id="6" name="Line 31">
          <a:extLst>
            <a:ext uri="{FF2B5EF4-FFF2-40B4-BE49-F238E27FC236}">
              <a16:creationId xmlns:a16="http://schemas.microsoft.com/office/drawing/2014/main" id="{ECB63987-AF12-4B59-84B8-15B9C5F58709}"/>
            </a:ext>
          </a:extLst>
        </xdr:cNvPr>
        <xdr:cNvSpPr>
          <a:spLocks noChangeShapeType="1"/>
        </xdr:cNvSpPr>
      </xdr:nvSpPr>
      <xdr:spPr bwMode="auto">
        <a:xfrm flipH="1">
          <a:off x="30422850"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144</xdr:row>
      <xdr:rowOff>171450</xdr:rowOff>
    </xdr:from>
    <xdr:to>
      <xdr:col>5</xdr:col>
      <xdr:colOff>114300</xdr:colOff>
      <xdr:row>145</xdr:row>
      <xdr:rowOff>161925</xdr:rowOff>
    </xdr:to>
    <xdr:sp macro="" textlink="">
      <xdr:nvSpPr>
        <xdr:cNvPr id="7" name="Text Box 33">
          <a:hlinkClick xmlns:r="http://schemas.openxmlformats.org/officeDocument/2006/relationships" r:id="rId3"/>
          <a:extLst>
            <a:ext uri="{FF2B5EF4-FFF2-40B4-BE49-F238E27FC236}">
              <a16:creationId xmlns:a16="http://schemas.microsoft.com/office/drawing/2014/main" id="{E557A916-6BC3-428B-AE13-8384B5D8A5F9}"/>
            </a:ext>
          </a:extLst>
        </xdr:cNvPr>
        <xdr:cNvSpPr txBox="1">
          <a:spLocks noChangeArrowheads="1"/>
        </xdr:cNvSpPr>
      </xdr:nvSpPr>
      <xdr:spPr bwMode="auto">
        <a:xfrm>
          <a:off x="180975" y="28603575"/>
          <a:ext cx="24003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0</xdr:col>
      <xdr:colOff>0</xdr:colOff>
      <xdr:row>1</xdr:row>
      <xdr:rowOff>104775</xdr:rowOff>
    </xdr:from>
    <xdr:to>
      <xdr:col>18</xdr:col>
      <xdr:colOff>123825</xdr:colOff>
      <xdr:row>1</xdr:row>
      <xdr:rowOff>1123950</xdr:rowOff>
    </xdr:to>
    <xdr:grpSp>
      <xdr:nvGrpSpPr>
        <xdr:cNvPr id="11" name="Group 10">
          <a:extLst>
            <a:ext uri="{FF2B5EF4-FFF2-40B4-BE49-F238E27FC236}">
              <a16:creationId xmlns:a16="http://schemas.microsoft.com/office/drawing/2014/main" id="{8FE7139A-2EEA-4797-B991-3E127089FC9E}"/>
            </a:ext>
          </a:extLst>
        </xdr:cNvPr>
        <xdr:cNvGrpSpPr/>
      </xdr:nvGrpSpPr>
      <xdr:grpSpPr>
        <a:xfrm>
          <a:off x="0" y="200025"/>
          <a:ext cx="9515475" cy="1019175"/>
          <a:chOff x="85725" y="245190"/>
          <a:chExt cx="9591676" cy="1031159"/>
        </a:xfrm>
      </xdr:grpSpPr>
      <xdr:sp macro="" textlink="">
        <xdr:nvSpPr>
          <xdr:cNvPr id="12" name="TextBox 11">
            <a:extLst>
              <a:ext uri="{FF2B5EF4-FFF2-40B4-BE49-F238E27FC236}">
                <a16:creationId xmlns:a16="http://schemas.microsoft.com/office/drawing/2014/main" id="{A9C190AF-4768-538F-4788-DC9D2916E346}"/>
              </a:ext>
            </a:extLst>
          </xdr:cNvPr>
          <xdr:cNvSpPr txBox="1"/>
        </xdr:nvSpPr>
        <xdr:spPr>
          <a:xfrm>
            <a:off x="85725" y="775744"/>
            <a:ext cx="6554458" cy="34820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1400">
                <a:solidFill>
                  <a:schemeClr val="bg1"/>
                </a:solidFill>
                <a:effectLst/>
                <a:latin typeface="Source Sans Pro" panose="020B0503030403020204" pitchFamily="34" charset="0"/>
                <a:ea typeface="Source Sans Pro" panose="020B0503030403020204" pitchFamily="34" charset="0"/>
                <a:cs typeface="+mn-cs"/>
              </a:rPr>
              <a:t>β-Glucan (Yeast &amp; Mushroom)</a:t>
            </a:r>
            <a:r>
              <a:rPr lang="en-IE" sz="1400" baseline="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effectLst/>
                <a:latin typeface="Source Sans Pro" panose="020B0503030403020204" pitchFamily="34" charset="0"/>
                <a:ea typeface="Source Sans Pro" panose="020B0503030403020204" pitchFamily="34" charset="0"/>
                <a:cs typeface="+mn-cs"/>
              </a:rPr>
              <a:t>(K-</a:t>
            </a:r>
            <a:r>
              <a:rPr lang="en-IE" sz="1400">
                <a:solidFill>
                  <a:schemeClr val="bg1"/>
                </a:solidFill>
                <a:effectLst/>
                <a:latin typeface="Source Sans Pro" panose="020B0503030403020204" pitchFamily="34" charset="0"/>
                <a:ea typeface="Source Sans Pro" panose="020B0503030403020204" pitchFamily="34" charset="0"/>
                <a:cs typeface="+mn-cs"/>
              </a:rPr>
              <a:t>YBGL</a:t>
            </a:r>
            <a:r>
              <a:rPr lang="en-IE" sz="1400" b="0">
                <a:solidFill>
                  <a:schemeClr val="bg1"/>
                </a:solidFill>
                <a:effectLst/>
                <a:latin typeface="Source Sans Pro" panose="020B0503030403020204" pitchFamily="34" charset="0"/>
                <a:ea typeface="Source Sans Pro" panose="020B0503030403020204" pitchFamily="34" charset="0"/>
                <a:cs typeface="+mn-cs"/>
              </a:rPr>
              <a:t>) </a:t>
            </a:r>
            <a:r>
              <a:rPr lang="en-IE" sz="1400" b="0">
                <a:solidFill>
                  <a:schemeClr val="bg1"/>
                </a:solidFill>
                <a:latin typeface="Source Sans Pro" panose="020B0503030403020204" pitchFamily="34" charset="0"/>
                <a:ea typeface="Source Sans Pro" panose="020B0503030403020204" pitchFamily="34" charset="0"/>
              </a:rPr>
              <a:t>- Determination in liquid samples</a:t>
            </a:r>
          </a:p>
        </xdr:txBody>
      </xdr:sp>
      <xdr:sp macro="" textlink="">
        <xdr:nvSpPr>
          <xdr:cNvPr id="13" name="TextBox 12">
            <a:extLst>
              <a:ext uri="{FF2B5EF4-FFF2-40B4-BE49-F238E27FC236}">
                <a16:creationId xmlns:a16="http://schemas.microsoft.com/office/drawing/2014/main" id="{C315B463-9B98-30B0-8511-D7D445EC6FD6}"/>
              </a:ext>
            </a:extLst>
          </xdr:cNvPr>
          <xdr:cNvSpPr txBox="1"/>
        </xdr:nvSpPr>
        <xdr:spPr>
          <a:xfrm>
            <a:off x="85725" y="314325"/>
            <a:ext cx="6554458" cy="357596"/>
          </a:xfrm>
          <a:prstGeom prst="rect">
            <a:avLst/>
          </a:prstGeom>
          <a:solidFill>
            <a:srgbClr val="006747"/>
          </a:solidFill>
          <a:ln w="9525" cmpd="sng">
            <a:solidFill>
              <a:srgbClr val="006747"/>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IE" sz="2000">
                <a:solidFill>
                  <a:schemeClr val="bg1"/>
                </a:solidFill>
                <a:effectLst/>
                <a:latin typeface="Source Sans Pro" panose="020B0503030403020204" pitchFamily="34" charset="0"/>
                <a:ea typeface="Source Sans Pro" panose="020B0503030403020204" pitchFamily="34" charset="0"/>
                <a:cs typeface="+mn-cs"/>
              </a:rPr>
              <a:t>Mega-Calc™ Data Calculator</a:t>
            </a:r>
            <a:endParaRPr lang="en-IE" sz="2000" b="0">
              <a:solidFill>
                <a:schemeClr val="bg1"/>
              </a:solidFill>
              <a:latin typeface="Source Sans Pro" panose="020B0503030403020204" pitchFamily="34" charset="0"/>
              <a:ea typeface="Source Sans Pro" panose="020B0503030403020204" pitchFamily="34" charset="0"/>
            </a:endParaRPr>
          </a:p>
        </xdr:txBody>
      </xdr:sp>
      <xdr:pic>
        <xdr:nvPicPr>
          <xdr:cNvPr id="14" name="Picture 13">
            <a:extLst>
              <a:ext uri="{FF2B5EF4-FFF2-40B4-BE49-F238E27FC236}">
                <a16:creationId xmlns:a16="http://schemas.microsoft.com/office/drawing/2014/main" id="{8EA6040C-B4F8-1FA3-8302-22F9DBE80E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86551" y="245190"/>
            <a:ext cx="2990850" cy="1031159"/>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0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infomz@neogen.com" TargetMode="External"/><Relationship Id="rId2" Type="http://schemas.openxmlformats.org/officeDocument/2006/relationships/hyperlink" Target="https://support.megazyme.com/support/home" TargetMode="External"/><Relationship Id="rId1" Type="http://schemas.openxmlformats.org/officeDocument/2006/relationships/hyperlink" Target="https://www.megazym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61"/>
  <sheetViews>
    <sheetView tabSelected="1" zoomScaleNormal="82" workbookViewId="0">
      <selection activeCell="Q13" sqref="Q13"/>
    </sheetView>
  </sheetViews>
  <sheetFormatPr defaultColWidth="12.28515625" defaultRowHeight="15"/>
  <cols>
    <col min="1" max="1" width="1.7109375" style="66" customWidth="1"/>
    <col min="2" max="2" width="0.42578125" style="66" customWidth="1"/>
    <col min="3" max="3" width="1.140625" style="67" customWidth="1"/>
    <col min="4" max="4" width="19.140625" style="66" customWidth="1"/>
    <col min="5" max="5" width="13.28515625" style="66" customWidth="1"/>
    <col min="6" max="7" width="10.85546875" style="66" customWidth="1"/>
    <col min="8" max="8" width="14" style="66" customWidth="1"/>
    <col min="9" max="9" width="13.7109375" style="66" customWidth="1"/>
    <col min="10" max="10" width="12.7109375" style="66" customWidth="1"/>
    <col min="11" max="12" width="10.7109375" style="66" customWidth="1"/>
    <col min="13" max="13" width="20" style="66" customWidth="1"/>
    <col min="14" max="14" width="4.140625" style="66" customWidth="1"/>
    <col min="15" max="15" width="1.28515625" style="39" customWidth="1"/>
    <col min="16" max="16" width="0.7109375" style="39" customWidth="1"/>
    <col min="17" max="17" width="86" style="39" customWidth="1"/>
    <col min="18" max="16384" width="12.28515625" style="39"/>
  </cols>
  <sheetData>
    <row r="1" spans="2:58" ht="7.7" customHeight="1"/>
    <row r="2" spans="2:58" ht="13.7" customHeight="1">
      <c r="B2" s="68"/>
      <c r="C2" s="69"/>
      <c r="D2" s="68"/>
      <c r="E2" s="68"/>
      <c r="F2" s="68"/>
      <c r="G2" s="68"/>
      <c r="H2" s="68"/>
      <c r="I2" s="68"/>
      <c r="J2" s="68"/>
      <c r="K2" s="68"/>
      <c r="L2" s="68"/>
      <c r="M2" s="68"/>
      <c r="N2" s="68"/>
      <c r="O2" s="2"/>
      <c r="P2" s="2"/>
    </row>
    <row r="3" spans="2:58" ht="37.5" customHeight="1">
      <c r="B3" s="68"/>
      <c r="C3" s="69"/>
      <c r="D3" s="70"/>
      <c r="E3" s="70"/>
      <c r="F3" s="70"/>
      <c r="G3" s="70"/>
      <c r="H3" s="70"/>
      <c r="I3" s="70"/>
      <c r="J3" s="70"/>
      <c r="K3" s="70"/>
      <c r="L3" s="70"/>
      <c r="M3" s="70"/>
      <c r="N3" s="70"/>
      <c r="O3" s="7"/>
      <c r="P3" s="2"/>
    </row>
    <row r="4" spans="2:58" ht="27" customHeight="1">
      <c r="B4" s="68"/>
      <c r="C4" s="69"/>
      <c r="D4" s="70"/>
      <c r="E4" s="70"/>
      <c r="F4" s="70"/>
      <c r="G4" s="70"/>
      <c r="H4" s="70"/>
      <c r="I4" s="70"/>
      <c r="J4" s="70"/>
      <c r="K4" s="70"/>
      <c r="L4" s="70"/>
      <c r="M4" s="70"/>
      <c r="N4" s="70"/>
      <c r="O4" s="7"/>
      <c r="P4" s="2"/>
    </row>
    <row r="5" spans="2:58" ht="18.2" customHeight="1">
      <c r="B5" s="68"/>
      <c r="C5" s="69"/>
      <c r="D5" s="71"/>
      <c r="E5" s="71"/>
      <c r="F5" s="71"/>
      <c r="G5" s="71"/>
      <c r="H5" s="71"/>
      <c r="I5" s="71"/>
      <c r="J5" s="71"/>
      <c r="K5" s="71"/>
      <c r="L5" s="71"/>
      <c r="M5" s="71"/>
      <c r="N5" s="71"/>
      <c r="O5" s="7"/>
      <c r="P5" s="2"/>
    </row>
    <row r="6" spans="2:58" ht="13.7" customHeight="1">
      <c r="B6" s="68"/>
      <c r="C6" s="69"/>
      <c r="D6" s="68"/>
      <c r="E6" s="68"/>
      <c r="F6" s="68"/>
      <c r="G6" s="68"/>
      <c r="H6" s="68"/>
      <c r="I6" s="68"/>
      <c r="J6" s="68"/>
      <c r="K6" s="68"/>
      <c r="L6" s="68"/>
      <c r="M6" s="68"/>
      <c r="N6" s="68"/>
      <c r="O6" s="7"/>
      <c r="P6" s="2"/>
    </row>
    <row r="7" spans="2:58" ht="25.5" customHeight="1">
      <c r="B7" s="68"/>
      <c r="C7" s="72" t="s">
        <v>0</v>
      </c>
      <c r="D7" s="73"/>
      <c r="E7" s="73"/>
      <c r="F7" s="73"/>
      <c r="G7" s="73"/>
      <c r="H7" s="73"/>
      <c r="I7" s="73"/>
      <c r="J7" s="73"/>
      <c r="K7" s="73"/>
      <c r="L7" s="73"/>
      <c r="M7" s="73"/>
      <c r="N7" s="73"/>
      <c r="O7" s="7"/>
      <c r="P7" s="2"/>
    </row>
    <row r="8" spans="2:58" ht="61.5" customHeight="1">
      <c r="B8" s="68"/>
      <c r="C8" s="132" t="s">
        <v>1</v>
      </c>
      <c r="D8" s="132"/>
      <c r="E8" s="132"/>
      <c r="F8" s="132"/>
      <c r="G8" s="132"/>
      <c r="H8" s="132"/>
      <c r="I8" s="132"/>
      <c r="J8" s="132"/>
      <c r="K8" s="132"/>
      <c r="L8" s="132"/>
      <c r="M8" s="132"/>
      <c r="N8" s="132"/>
      <c r="O8" s="132"/>
      <c r="P8" s="2"/>
    </row>
    <row r="9" spans="2:58" ht="60" customHeight="1">
      <c r="B9" s="68"/>
      <c r="C9" s="72" t="s">
        <v>2</v>
      </c>
      <c r="D9" s="74"/>
      <c r="E9" s="74"/>
      <c r="F9" s="74"/>
      <c r="G9" s="74"/>
      <c r="H9" s="74"/>
      <c r="I9" s="74"/>
      <c r="J9" s="74"/>
      <c r="K9" s="74"/>
      <c r="L9" s="74"/>
      <c r="M9" s="74"/>
      <c r="N9" s="74"/>
      <c r="O9" s="2"/>
      <c r="P9" s="2"/>
    </row>
    <row r="10" spans="2:58" ht="17.25">
      <c r="B10" s="68"/>
      <c r="C10" s="75" t="s">
        <v>3</v>
      </c>
      <c r="D10" s="74"/>
      <c r="E10" s="74"/>
      <c r="F10" s="74"/>
      <c r="G10" s="74"/>
      <c r="H10" s="74"/>
      <c r="I10" s="74"/>
      <c r="J10" s="74"/>
      <c r="K10" s="74"/>
      <c r="L10" s="74"/>
      <c r="M10" s="74"/>
      <c r="N10" s="74"/>
      <c r="O10" s="2"/>
      <c r="P10" s="2"/>
    </row>
    <row r="11" spans="2:58" ht="17.25">
      <c r="B11" s="68"/>
      <c r="C11" s="75"/>
      <c r="D11" s="74"/>
      <c r="E11" s="74"/>
      <c r="F11" s="74"/>
      <c r="G11" s="74"/>
      <c r="H11" s="74"/>
      <c r="I11" s="74"/>
      <c r="J11" s="74"/>
      <c r="K11" s="74"/>
      <c r="L11" s="74"/>
      <c r="M11" s="74"/>
      <c r="N11" s="74"/>
      <c r="O11" s="2"/>
      <c r="P11" s="2"/>
    </row>
    <row r="12" spans="2:58">
      <c r="B12" s="68"/>
      <c r="C12" s="69"/>
      <c r="D12" s="74"/>
      <c r="E12" s="74"/>
      <c r="F12" s="74"/>
      <c r="G12" s="74"/>
      <c r="H12" s="74"/>
      <c r="I12" s="74"/>
      <c r="J12" s="74"/>
      <c r="K12" s="74"/>
      <c r="L12" s="74"/>
      <c r="M12" s="74"/>
      <c r="N12" s="74"/>
      <c r="O12" s="2"/>
      <c r="P12" s="2"/>
    </row>
    <row r="13" spans="2:58" ht="45.95" customHeight="1">
      <c r="B13" s="68"/>
      <c r="C13" s="69"/>
      <c r="D13" s="74"/>
      <c r="E13" s="74"/>
      <c r="F13" s="74"/>
      <c r="G13" s="74"/>
      <c r="H13" s="74"/>
      <c r="I13" s="74"/>
      <c r="J13" s="74"/>
      <c r="K13" s="74"/>
      <c r="L13" s="74"/>
      <c r="M13" s="74"/>
      <c r="N13" s="74"/>
      <c r="O13" s="2"/>
      <c r="P13" s="2"/>
    </row>
    <row r="14" spans="2:58">
      <c r="B14" s="68"/>
      <c r="C14" s="69"/>
      <c r="D14" s="76" t="s">
        <v>4</v>
      </c>
      <c r="E14" s="133"/>
      <c r="F14" s="134"/>
      <c r="G14" s="135"/>
      <c r="H14" s="68"/>
      <c r="I14" s="68"/>
      <c r="J14" s="77"/>
      <c r="K14" s="68"/>
      <c r="L14" s="68"/>
      <c r="M14" s="68"/>
      <c r="N14" s="68"/>
      <c r="O14" s="15"/>
      <c r="P14" s="15"/>
    </row>
    <row r="15" spans="2:58" ht="24.2" customHeight="1">
      <c r="B15" s="68"/>
      <c r="C15" s="69"/>
      <c r="D15" s="68"/>
      <c r="E15" s="68"/>
      <c r="F15" s="68"/>
      <c r="G15" s="68"/>
      <c r="H15" s="68"/>
      <c r="I15" s="68"/>
      <c r="J15" s="68"/>
      <c r="K15" s="68"/>
      <c r="L15" s="68"/>
      <c r="M15" s="68"/>
      <c r="N15" s="68"/>
      <c r="O15" s="2"/>
      <c r="P15" s="2"/>
    </row>
    <row r="16" spans="2:58" ht="15.75" customHeight="1">
      <c r="B16" s="68"/>
      <c r="C16" s="68"/>
      <c r="D16" s="68"/>
      <c r="E16" s="76" t="s">
        <v>5</v>
      </c>
      <c r="F16" s="68"/>
      <c r="G16" s="68"/>
      <c r="H16" s="68"/>
      <c r="I16" s="68"/>
      <c r="J16" s="68"/>
      <c r="K16" s="68"/>
      <c r="L16" s="68"/>
      <c r="M16" s="68"/>
      <c r="N16" s="68"/>
      <c r="O16" s="2"/>
      <c r="P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15.75" customHeight="1">
      <c r="B17" s="68"/>
      <c r="C17" s="68"/>
      <c r="D17" s="68"/>
      <c r="E17" s="78" t="s">
        <v>6</v>
      </c>
      <c r="F17" s="78" t="s">
        <v>7</v>
      </c>
      <c r="G17" s="78" t="s">
        <v>8</v>
      </c>
      <c r="H17" s="68"/>
      <c r="I17" s="68"/>
      <c r="J17" s="68"/>
      <c r="K17" s="68"/>
      <c r="L17" s="68"/>
      <c r="M17" s="68"/>
      <c r="N17" s="68"/>
      <c r="O17" s="2"/>
      <c r="P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5.75" customHeight="1">
      <c r="B18" s="68"/>
      <c r="C18" s="68"/>
      <c r="D18" s="68" t="s">
        <v>9</v>
      </c>
      <c r="E18" s="108"/>
      <c r="F18" s="109"/>
      <c r="G18" s="65">
        <f>IF(COUNT(E18,F18)=0,0,AVERAGE(E18,F18))</f>
        <v>0</v>
      </c>
      <c r="H18" s="68"/>
      <c r="I18" s="68"/>
      <c r="J18" s="68"/>
      <c r="K18" s="68"/>
      <c r="L18" s="68"/>
      <c r="M18" s="68"/>
      <c r="N18" s="68"/>
      <c r="O18" s="2"/>
      <c r="P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5.75" customHeight="1">
      <c r="B19" s="68"/>
      <c r="C19" s="68"/>
      <c r="D19" s="68" t="s">
        <v>10</v>
      </c>
      <c r="E19" s="108"/>
      <c r="F19" s="109"/>
      <c r="G19" s="65">
        <f>IF(COUNT(E19,F19)=0,0,AVERAGE(E19,F19))</f>
        <v>0</v>
      </c>
      <c r="H19" s="68"/>
      <c r="I19" s="68"/>
      <c r="J19" s="68"/>
      <c r="K19" s="68"/>
      <c r="L19" s="68"/>
      <c r="M19" s="68"/>
      <c r="N19" s="68"/>
      <c r="O19" s="2"/>
      <c r="P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5.75" customHeight="1">
      <c r="B20" s="68"/>
      <c r="C20" s="68"/>
      <c r="D20" s="68"/>
      <c r="E20" s="68"/>
      <c r="F20" s="68"/>
      <c r="G20" s="68"/>
      <c r="H20" s="68"/>
      <c r="I20" s="68"/>
      <c r="J20" s="68"/>
      <c r="K20" s="68"/>
      <c r="L20" s="68"/>
      <c r="M20" s="68"/>
      <c r="N20" s="68"/>
      <c r="O20" s="2"/>
      <c r="P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c r="B21" s="68"/>
      <c r="C21" s="69"/>
      <c r="D21" s="68"/>
      <c r="E21" s="76" t="s">
        <v>11</v>
      </c>
      <c r="F21" s="79"/>
      <c r="G21" s="79"/>
      <c r="H21" s="68"/>
      <c r="I21" s="68"/>
      <c r="J21" s="68"/>
      <c r="K21" s="68"/>
      <c r="L21" s="68"/>
      <c r="M21" s="68"/>
      <c r="N21" s="68"/>
      <c r="O21" s="2"/>
      <c r="P21" s="2"/>
    </row>
    <row r="22" spans="2:58">
      <c r="B22" s="68"/>
      <c r="C22" s="69"/>
      <c r="D22" s="68"/>
      <c r="E22" s="78" t="s">
        <v>6</v>
      </c>
      <c r="F22" s="78" t="s">
        <v>7</v>
      </c>
      <c r="G22" s="78" t="s">
        <v>12</v>
      </c>
      <c r="H22" s="78" t="s">
        <v>13</v>
      </c>
      <c r="I22" s="80" t="s">
        <v>8</v>
      </c>
      <c r="J22" s="68"/>
      <c r="K22" s="68"/>
      <c r="L22" s="68"/>
      <c r="M22" s="68"/>
      <c r="N22" s="68"/>
      <c r="O22" s="2"/>
      <c r="P22" s="2"/>
    </row>
    <row r="23" spans="2:58" ht="18" customHeight="1">
      <c r="B23" s="68"/>
      <c r="C23" s="69"/>
      <c r="D23" s="68" t="s">
        <v>9</v>
      </c>
      <c r="E23" s="110"/>
      <c r="F23" s="111"/>
      <c r="G23" s="111"/>
      <c r="H23" s="111"/>
      <c r="I23" s="81">
        <v>0</v>
      </c>
      <c r="J23" s="68"/>
      <c r="K23" s="68"/>
      <c r="L23" s="68"/>
      <c r="M23" s="68"/>
      <c r="N23" s="68"/>
      <c r="O23" s="2"/>
      <c r="P23" s="2"/>
    </row>
    <row r="24" spans="2:58" ht="18.75" customHeight="1">
      <c r="B24" s="68"/>
      <c r="C24" s="69"/>
      <c r="D24" s="68" t="s">
        <v>10</v>
      </c>
      <c r="E24" s="110"/>
      <c r="F24" s="111"/>
      <c r="G24" s="111"/>
      <c r="H24" s="111"/>
      <c r="I24" s="81">
        <v>0</v>
      </c>
      <c r="J24" s="82"/>
      <c r="K24" s="82"/>
      <c r="L24" s="82"/>
      <c r="M24" s="68"/>
      <c r="N24" s="68"/>
      <c r="O24" s="2"/>
      <c r="P24" s="2"/>
    </row>
    <row r="25" spans="2:58">
      <c r="B25" s="68"/>
      <c r="C25" s="69"/>
      <c r="D25" s="68"/>
      <c r="E25" s="83" t="s">
        <v>14</v>
      </c>
      <c r="F25" s="84" t="s">
        <v>15</v>
      </c>
      <c r="G25" s="84"/>
      <c r="H25" s="68"/>
      <c r="I25" s="68"/>
      <c r="J25" s="68"/>
      <c r="K25" s="68"/>
      <c r="L25" s="68"/>
      <c r="M25" s="68"/>
      <c r="N25" s="68"/>
      <c r="O25" s="2"/>
      <c r="P25" s="2"/>
    </row>
    <row r="26" spans="2:58">
      <c r="B26" s="68"/>
      <c r="C26" s="69"/>
      <c r="D26" s="68"/>
      <c r="E26" s="83" t="s">
        <v>14</v>
      </c>
      <c r="F26" s="84" t="s">
        <v>16</v>
      </c>
      <c r="G26" s="84"/>
      <c r="H26" s="68"/>
      <c r="I26" s="68"/>
      <c r="J26" s="68"/>
      <c r="K26" s="68"/>
      <c r="L26" s="68"/>
      <c r="M26" s="68"/>
      <c r="N26" s="68"/>
      <c r="O26" s="2"/>
      <c r="P26" s="2"/>
    </row>
    <row r="27" spans="2:58">
      <c r="B27" s="68"/>
      <c r="C27" s="69"/>
      <c r="D27" s="68"/>
      <c r="E27" s="68"/>
      <c r="F27" s="68"/>
      <c r="G27" s="84"/>
      <c r="H27" s="68"/>
      <c r="I27" s="68"/>
      <c r="J27" s="68"/>
      <c r="K27" s="68"/>
      <c r="L27" s="68"/>
      <c r="M27" s="68"/>
      <c r="N27" s="68"/>
      <c r="O27" s="2"/>
      <c r="P27" s="2"/>
    </row>
    <row r="28" spans="2:58" ht="18" customHeight="1">
      <c r="B28" s="68"/>
      <c r="C28" s="68"/>
      <c r="D28" s="68"/>
      <c r="E28" s="76" t="s">
        <v>61</v>
      </c>
      <c r="F28" s="68"/>
      <c r="G28" s="68"/>
      <c r="H28" s="68"/>
      <c r="I28" s="68"/>
      <c r="J28" s="68"/>
      <c r="K28" s="68"/>
      <c r="L28" s="68"/>
      <c r="M28" s="68"/>
      <c r="N28" s="68"/>
      <c r="O28" s="2"/>
      <c r="P28" s="2"/>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row>
    <row r="29" spans="2:58" ht="16.5" customHeight="1">
      <c r="B29" s="68"/>
      <c r="C29" s="68"/>
      <c r="D29" s="68"/>
      <c r="E29" s="85" t="s">
        <v>18</v>
      </c>
      <c r="F29" s="85" t="s">
        <v>6</v>
      </c>
      <c r="G29" s="85" t="s">
        <v>7</v>
      </c>
      <c r="H29" s="86" t="s">
        <v>62</v>
      </c>
      <c r="I29" s="68"/>
      <c r="J29" s="68"/>
      <c r="K29" s="68"/>
      <c r="L29" s="68"/>
      <c r="M29" s="68"/>
      <c r="N29" s="68"/>
      <c r="O29" s="2"/>
      <c r="P29" s="2"/>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row>
    <row r="30" spans="2:58" ht="18" customHeight="1">
      <c r="B30" s="68"/>
      <c r="C30" s="68"/>
      <c r="D30" s="87" t="s">
        <v>20</v>
      </c>
      <c r="E30" s="112"/>
      <c r="F30" s="110"/>
      <c r="G30" s="110"/>
      <c r="H30" s="136" t="str">
        <f>IF(ISERROR(#REF!/#REF!),"1.05",#REF!/#REF!)</f>
        <v>1.05</v>
      </c>
      <c r="I30" s="68"/>
      <c r="J30" s="68"/>
      <c r="K30" s="68"/>
      <c r="L30" s="68"/>
      <c r="M30" s="68"/>
      <c r="N30" s="68"/>
      <c r="O30" s="2"/>
      <c r="P30" s="2"/>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row>
    <row r="31" spans="2:58" ht="18" customHeight="1">
      <c r="B31" s="68"/>
      <c r="C31" s="68"/>
      <c r="D31" s="87" t="s">
        <v>21</v>
      </c>
      <c r="E31" s="112"/>
      <c r="F31" s="110"/>
      <c r="G31" s="110"/>
      <c r="H31" s="137"/>
      <c r="I31" s="68"/>
      <c r="J31" s="68"/>
      <c r="K31" s="68"/>
      <c r="L31" s="68"/>
      <c r="M31" s="68"/>
      <c r="N31" s="68"/>
      <c r="O31" s="2"/>
      <c r="P31" s="2"/>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row>
    <row r="32" spans="2:58">
      <c r="B32" s="68"/>
      <c r="C32" s="69"/>
      <c r="D32" s="68"/>
      <c r="E32" s="68"/>
      <c r="F32" s="79"/>
      <c r="G32" s="68"/>
      <c r="H32" s="68"/>
      <c r="I32" s="68"/>
      <c r="J32" s="68"/>
      <c r="K32" s="68"/>
      <c r="L32" s="68"/>
      <c r="M32" s="68"/>
      <c r="N32" s="68"/>
      <c r="O32" s="2"/>
      <c r="P32" s="2"/>
    </row>
    <row r="33" spans="2:17" ht="60.75" customHeight="1">
      <c r="B33" s="68"/>
      <c r="C33" s="69"/>
      <c r="D33" s="138" t="s">
        <v>22</v>
      </c>
      <c r="E33" s="140" t="s">
        <v>23</v>
      </c>
      <c r="F33" s="128" t="s">
        <v>24</v>
      </c>
      <c r="G33" s="129"/>
      <c r="H33" s="130"/>
      <c r="I33" s="138" t="s">
        <v>25</v>
      </c>
      <c r="J33" s="138" t="s">
        <v>26</v>
      </c>
      <c r="K33" s="138" t="s">
        <v>27</v>
      </c>
      <c r="L33" s="138" t="s">
        <v>28</v>
      </c>
      <c r="M33" s="138" t="s">
        <v>59</v>
      </c>
      <c r="N33" s="68"/>
      <c r="O33" s="8"/>
      <c r="P33" s="8"/>
      <c r="Q33" s="42"/>
    </row>
    <row r="34" spans="2:17" ht="21" customHeight="1">
      <c r="B34" s="68"/>
      <c r="C34" s="69"/>
      <c r="D34" s="139"/>
      <c r="E34" s="141"/>
      <c r="F34" s="88" t="s">
        <v>29</v>
      </c>
      <c r="G34" s="88" t="s">
        <v>30</v>
      </c>
      <c r="H34" s="58" t="s">
        <v>58</v>
      </c>
      <c r="I34" s="139"/>
      <c r="J34" s="139"/>
      <c r="K34" s="139"/>
      <c r="L34" s="139"/>
      <c r="M34" s="139"/>
      <c r="N34" s="68"/>
      <c r="O34" s="2"/>
      <c r="P34" s="2"/>
      <c r="Q34" s="43"/>
    </row>
    <row r="35" spans="2:17" ht="18.75" customHeight="1">
      <c r="B35" s="68"/>
      <c r="C35" s="69"/>
      <c r="D35" s="113"/>
      <c r="E35" s="89" t="s">
        <v>32</v>
      </c>
      <c r="F35" s="114"/>
      <c r="G35" s="114"/>
      <c r="H35" s="106" t="s">
        <v>33</v>
      </c>
      <c r="I35" s="115">
        <v>0.1</v>
      </c>
      <c r="J35" s="113"/>
      <c r="K35" s="113">
        <v>100</v>
      </c>
      <c r="L35" s="113">
        <v>1</v>
      </c>
      <c r="M35" s="106" t="s">
        <v>33</v>
      </c>
      <c r="N35" s="68"/>
      <c r="O35" s="2"/>
      <c r="P35" s="2"/>
      <c r="Q35" s="43"/>
    </row>
    <row r="36" spans="2:17" ht="18.75" customHeight="1">
      <c r="B36" s="68"/>
      <c r="C36" s="69"/>
      <c r="D36" s="116"/>
      <c r="E36" s="90" t="s">
        <v>34</v>
      </c>
      <c r="F36" s="117"/>
      <c r="G36" s="117"/>
      <c r="H36" s="107" t="s">
        <v>33</v>
      </c>
      <c r="I36" s="118">
        <v>0.1</v>
      </c>
      <c r="J36" s="116"/>
      <c r="K36" s="119" t="s">
        <v>35</v>
      </c>
      <c r="L36" s="116">
        <v>1</v>
      </c>
      <c r="M36" s="107" t="s">
        <v>33</v>
      </c>
      <c r="N36" s="68"/>
      <c r="O36" s="2"/>
      <c r="P36" s="2"/>
      <c r="Q36" s="44"/>
    </row>
    <row r="37" spans="2:17" ht="18.75" customHeight="1">
      <c r="B37" s="68"/>
      <c r="C37" s="69"/>
      <c r="D37" s="120"/>
      <c r="E37" s="91" t="s">
        <v>36</v>
      </c>
      <c r="F37" s="92"/>
      <c r="G37" s="92"/>
      <c r="H37" s="92" t="s">
        <v>33</v>
      </c>
      <c r="I37" s="92"/>
      <c r="J37" s="92"/>
      <c r="K37" s="92"/>
      <c r="L37" s="92"/>
      <c r="M37" s="92"/>
      <c r="N37" s="68"/>
      <c r="O37" s="2"/>
      <c r="P37" s="2"/>
      <c r="Q37" s="44"/>
    </row>
    <row r="38" spans="2:17">
      <c r="B38" s="68"/>
      <c r="C38" s="93"/>
      <c r="D38" s="82"/>
      <c r="E38" s="82"/>
      <c r="F38" s="82"/>
      <c r="G38" s="82"/>
      <c r="H38" s="82"/>
      <c r="I38" s="82"/>
      <c r="J38" s="82"/>
      <c r="K38" s="82"/>
      <c r="L38" s="82"/>
      <c r="M38" s="82"/>
      <c r="N38" s="68"/>
      <c r="O38" s="2"/>
      <c r="P38" s="2"/>
    </row>
    <row r="39" spans="2:17">
      <c r="B39" s="68"/>
      <c r="C39" s="69"/>
      <c r="D39" s="82"/>
      <c r="E39" s="82"/>
      <c r="F39" s="82"/>
      <c r="G39" s="82"/>
      <c r="H39" s="82"/>
      <c r="I39" s="82"/>
      <c r="J39" s="82"/>
      <c r="K39" s="82"/>
      <c r="L39" s="82"/>
      <c r="M39" s="82"/>
      <c r="N39" s="82"/>
      <c r="O39" s="2"/>
      <c r="P39" s="2"/>
    </row>
    <row r="40" spans="2:17">
      <c r="B40" s="68"/>
      <c r="C40" s="69"/>
      <c r="D40" s="82"/>
      <c r="E40" s="82"/>
      <c r="F40" s="82"/>
      <c r="G40" s="82"/>
      <c r="H40" s="82"/>
      <c r="I40" s="82"/>
      <c r="J40" s="82"/>
      <c r="K40" s="82"/>
      <c r="L40" s="82"/>
      <c r="M40" s="82"/>
      <c r="N40" s="82"/>
      <c r="O40" s="2"/>
      <c r="P40" s="2"/>
    </row>
    <row r="41" spans="2:17">
      <c r="B41" s="68"/>
      <c r="C41" s="69"/>
      <c r="D41" s="82"/>
      <c r="E41" s="82"/>
      <c r="F41" s="82"/>
      <c r="G41" s="82"/>
      <c r="H41" s="82"/>
      <c r="I41" s="82"/>
      <c r="J41" s="82"/>
      <c r="K41" s="82"/>
      <c r="L41" s="82"/>
      <c r="M41" s="82"/>
      <c r="N41" s="82"/>
      <c r="O41" s="2"/>
      <c r="P41" s="2"/>
    </row>
    <row r="42" spans="2:17">
      <c r="B42" s="68"/>
      <c r="C42" s="69"/>
      <c r="D42" s="82"/>
      <c r="E42" s="82"/>
      <c r="F42" s="82"/>
      <c r="G42" s="82"/>
      <c r="H42" s="82"/>
      <c r="I42" s="82"/>
      <c r="J42" s="82"/>
      <c r="K42" s="82"/>
      <c r="L42" s="82"/>
      <c r="M42" s="82"/>
      <c r="N42" s="82"/>
      <c r="O42" s="2"/>
      <c r="P42" s="2"/>
    </row>
    <row r="43" spans="2:17">
      <c r="B43" s="68"/>
      <c r="C43" s="69"/>
      <c r="D43" s="82"/>
      <c r="E43" s="82"/>
      <c r="F43" s="82"/>
      <c r="G43" s="82"/>
      <c r="H43" s="82"/>
      <c r="I43" s="82"/>
      <c r="J43" s="82"/>
      <c r="K43" s="82"/>
      <c r="L43" s="82"/>
      <c r="M43" s="82"/>
      <c r="N43" s="82"/>
      <c r="O43" s="2"/>
      <c r="P43" s="2"/>
    </row>
    <row r="44" spans="2:17">
      <c r="B44" s="68"/>
      <c r="C44" s="69"/>
      <c r="D44" s="82"/>
      <c r="E44" s="82"/>
      <c r="F44" s="82"/>
      <c r="G44" s="82"/>
      <c r="H44" s="82"/>
      <c r="I44" s="82"/>
      <c r="J44" s="82"/>
      <c r="K44" s="82"/>
      <c r="L44" s="82"/>
      <c r="M44" s="82"/>
      <c r="N44" s="82"/>
      <c r="O44" s="2"/>
      <c r="P44" s="2"/>
    </row>
    <row r="45" spans="2:17">
      <c r="B45" s="68"/>
      <c r="C45" s="69"/>
      <c r="D45" s="82"/>
      <c r="E45" s="82"/>
      <c r="F45" s="82"/>
      <c r="G45" s="82"/>
      <c r="H45" s="82"/>
      <c r="I45" s="82"/>
      <c r="J45" s="82"/>
      <c r="K45" s="82"/>
      <c r="L45" s="82"/>
      <c r="M45" s="82"/>
      <c r="N45" s="82"/>
      <c r="O45" s="2"/>
      <c r="P45" s="2"/>
    </row>
    <row r="46" spans="2:17">
      <c r="B46" s="68"/>
      <c r="C46" s="69"/>
      <c r="D46" s="82"/>
      <c r="E46" s="82"/>
      <c r="F46" s="82"/>
      <c r="G46" s="82"/>
      <c r="H46" s="82"/>
      <c r="I46" s="82"/>
      <c r="J46" s="82"/>
      <c r="K46" s="82"/>
      <c r="L46" s="82"/>
      <c r="M46" s="82"/>
      <c r="N46" s="82"/>
      <c r="O46" s="2"/>
      <c r="P46" s="2"/>
    </row>
    <row r="47" spans="2:17">
      <c r="B47" s="68"/>
      <c r="C47" s="69"/>
      <c r="D47" s="82"/>
      <c r="E47" s="82"/>
      <c r="F47" s="82"/>
      <c r="G47" s="82"/>
      <c r="H47" s="82"/>
      <c r="I47" s="82"/>
      <c r="J47" s="82"/>
      <c r="K47" s="82"/>
      <c r="L47" s="82"/>
      <c r="M47" s="82"/>
      <c r="N47" s="82"/>
      <c r="O47" s="2"/>
      <c r="P47" s="2"/>
    </row>
    <row r="48" spans="2:17">
      <c r="B48" s="68"/>
      <c r="C48" s="69"/>
      <c r="D48" s="82"/>
      <c r="E48" s="82"/>
      <c r="F48" s="82"/>
      <c r="G48" s="82"/>
      <c r="H48" s="82"/>
      <c r="I48" s="82"/>
      <c r="J48" s="82" t="s">
        <v>37</v>
      </c>
      <c r="K48" s="82"/>
      <c r="L48" s="82"/>
      <c r="M48" s="82"/>
      <c r="N48" s="82"/>
      <c r="O48" s="2"/>
      <c r="P48" s="2"/>
    </row>
    <row r="49" spans="2:16">
      <c r="B49" s="68"/>
      <c r="C49" s="69"/>
      <c r="D49" s="82"/>
      <c r="E49" s="82"/>
      <c r="F49" s="82"/>
      <c r="G49" s="82"/>
      <c r="H49" s="82"/>
      <c r="I49" s="82"/>
      <c r="J49" s="82"/>
      <c r="K49" s="82"/>
      <c r="L49" s="82"/>
      <c r="M49" s="82"/>
      <c r="N49" s="82"/>
      <c r="O49" s="2"/>
      <c r="P49" s="2"/>
    </row>
    <row r="50" spans="2:16">
      <c r="B50" s="68"/>
      <c r="C50" s="69"/>
      <c r="D50" s="82"/>
      <c r="E50" s="82"/>
      <c r="F50" s="82"/>
      <c r="G50" s="82"/>
      <c r="H50" s="82"/>
      <c r="I50" s="82"/>
      <c r="J50" s="82"/>
      <c r="K50" s="82"/>
      <c r="L50" s="82"/>
      <c r="M50" s="82"/>
      <c r="N50" s="82"/>
      <c r="O50" s="2"/>
      <c r="P50" s="2"/>
    </row>
    <row r="51" spans="2:16" ht="30.6" customHeight="1">
      <c r="B51" s="68"/>
      <c r="C51" s="94" t="s">
        <v>38</v>
      </c>
      <c r="D51" s="95"/>
      <c r="E51" s="95"/>
      <c r="F51" s="95"/>
      <c r="G51" s="95"/>
      <c r="H51" s="95"/>
      <c r="I51" s="95"/>
      <c r="J51" s="95"/>
      <c r="K51" s="95"/>
      <c r="L51" s="95"/>
      <c r="M51" s="95"/>
      <c r="N51" s="95"/>
      <c r="O51" s="5"/>
      <c r="P51" s="2"/>
    </row>
    <row r="52" spans="2:16" ht="24.95" customHeight="1">
      <c r="B52" s="96"/>
      <c r="C52" s="97" t="s">
        <v>39</v>
      </c>
      <c r="D52" s="98"/>
      <c r="E52" s="98"/>
      <c r="F52" s="98"/>
      <c r="G52" s="98"/>
      <c r="H52" s="98"/>
      <c r="I52" s="98"/>
      <c r="J52" s="79"/>
      <c r="K52" s="98"/>
      <c r="L52" s="98"/>
      <c r="M52" s="98"/>
      <c r="N52" s="98"/>
      <c r="O52" s="6"/>
      <c r="P52" s="4"/>
    </row>
    <row r="53" spans="2:16" ht="63" customHeight="1">
      <c r="B53" s="96"/>
      <c r="C53" s="131" t="s">
        <v>40</v>
      </c>
      <c r="D53" s="131"/>
      <c r="E53" s="131"/>
      <c r="F53" s="131"/>
      <c r="G53" s="99"/>
      <c r="H53" s="99"/>
      <c r="I53" s="100"/>
      <c r="J53" s="101" t="s">
        <v>41</v>
      </c>
      <c r="K53" s="100"/>
      <c r="L53" s="100"/>
      <c r="M53" s="100"/>
      <c r="N53" s="100"/>
      <c r="O53" s="10"/>
      <c r="P53" s="4"/>
    </row>
    <row r="54" spans="2:16" ht="30.95" customHeight="1">
      <c r="B54" s="96"/>
      <c r="C54" s="75" t="s">
        <v>42</v>
      </c>
      <c r="D54" s="75"/>
      <c r="E54" s="75"/>
      <c r="F54" s="75"/>
      <c r="G54" s="75"/>
      <c r="H54" s="75"/>
      <c r="I54" s="75"/>
      <c r="J54" s="102"/>
      <c r="K54" s="75"/>
      <c r="L54" s="75"/>
      <c r="M54" s="75"/>
      <c r="N54" s="75"/>
      <c r="O54" s="11"/>
      <c r="P54" s="4"/>
    </row>
    <row r="55" spans="2:16" ht="16.7" customHeight="1">
      <c r="B55" s="96"/>
      <c r="C55" s="103" t="s">
        <v>43</v>
      </c>
      <c r="D55" s="75"/>
      <c r="E55" s="75"/>
      <c r="F55" s="75"/>
      <c r="G55" s="75"/>
      <c r="H55" s="75"/>
      <c r="I55" s="75"/>
      <c r="J55" s="101" t="s">
        <v>44</v>
      </c>
      <c r="K55" s="75"/>
      <c r="L55" s="75"/>
      <c r="M55" s="75"/>
      <c r="N55" s="75"/>
      <c r="O55" s="10"/>
      <c r="P55" s="4"/>
    </row>
    <row r="56" spans="2:16" ht="16.7" customHeight="1">
      <c r="B56" s="96"/>
      <c r="C56" s="97" t="s">
        <v>45</v>
      </c>
      <c r="D56" s="75"/>
      <c r="E56" s="75"/>
      <c r="F56" s="75"/>
      <c r="G56" s="75"/>
      <c r="H56" s="75"/>
      <c r="I56" s="75"/>
      <c r="J56" s="101" t="s">
        <v>46</v>
      </c>
      <c r="K56" s="75"/>
      <c r="L56" s="75"/>
      <c r="M56" s="75"/>
      <c r="N56" s="75"/>
      <c r="O56" s="10"/>
      <c r="P56" s="4"/>
    </row>
    <row r="57" spans="2:16" ht="16.7" customHeight="1">
      <c r="B57" s="96"/>
      <c r="C57" s="96"/>
      <c r="D57" s="96"/>
      <c r="E57" s="96"/>
      <c r="F57" s="96"/>
      <c r="G57" s="96"/>
      <c r="H57" s="96"/>
      <c r="I57" s="96"/>
      <c r="J57" s="96"/>
      <c r="K57" s="96"/>
      <c r="L57" s="96"/>
      <c r="M57" s="96"/>
      <c r="N57" s="75"/>
      <c r="O57" s="10"/>
      <c r="P57" s="4"/>
    </row>
    <row r="58" spans="2:16" ht="16.7" customHeight="1">
      <c r="B58" s="96"/>
      <c r="C58" s="97"/>
      <c r="D58" s="75"/>
      <c r="E58" s="75"/>
      <c r="F58" s="75"/>
      <c r="G58" s="75"/>
      <c r="H58" s="75"/>
      <c r="I58" s="75"/>
      <c r="J58" s="79"/>
      <c r="K58" s="75"/>
      <c r="L58" s="75"/>
      <c r="M58" s="104" t="s">
        <v>63</v>
      </c>
      <c r="N58" s="75"/>
      <c r="O58" s="6"/>
      <c r="P58" s="4"/>
    </row>
    <row r="59" spans="2:16" ht="16.7" customHeight="1">
      <c r="B59" s="96"/>
      <c r="C59" s="97"/>
      <c r="D59" s="75"/>
      <c r="E59" s="75"/>
      <c r="F59" s="75"/>
      <c r="G59" s="75"/>
      <c r="H59" s="75"/>
      <c r="I59" s="75"/>
      <c r="J59" s="75"/>
      <c r="K59" s="75"/>
      <c r="L59" s="75"/>
      <c r="M59" s="75"/>
      <c r="N59" s="75"/>
      <c r="O59" s="12"/>
      <c r="P59" s="4"/>
    </row>
    <row r="60" spans="2:16" ht="49.5" customHeight="1">
      <c r="B60" s="96"/>
      <c r="C60" s="75"/>
      <c r="D60" s="127" t="s">
        <v>60</v>
      </c>
      <c r="E60" s="127"/>
      <c r="F60" s="127"/>
      <c r="G60" s="127"/>
      <c r="H60" s="127"/>
      <c r="I60" s="127"/>
      <c r="J60" s="127"/>
      <c r="K60" s="127"/>
      <c r="L60" s="127"/>
      <c r="M60" s="127"/>
      <c r="N60" s="127"/>
      <c r="O60" s="9"/>
      <c r="P60" s="4"/>
    </row>
    <row r="61" spans="2:16" ht="399.95" customHeight="1">
      <c r="C61" s="66"/>
    </row>
  </sheetData>
  <mergeCells count="13">
    <mergeCell ref="D60:N60"/>
    <mergeCell ref="F33:H33"/>
    <mergeCell ref="C53:F53"/>
    <mergeCell ref="C8:O8"/>
    <mergeCell ref="E14:G14"/>
    <mergeCell ref="H30:H31"/>
    <mergeCell ref="D33:D34"/>
    <mergeCell ref="E33:E34"/>
    <mergeCell ref="K33:K34"/>
    <mergeCell ref="J33:J34"/>
    <mergeCell ref="I33:I34"/>
    <mergeCell ref="L33:L34"/>
    <mergeCell ref="M33:M34"/>
  </mergeCells>
  <phoneticPr fontId="0" type="noConversion"/>
  <dataValidations count="2">
    <dataValidation allowBlank="1" sqref="O5:O7 O1:O2 C32:C51 D1:N7 C61:N65546 C54 O54 O60:O65546 J38:J51 D58:I59 J54 P38:Q65546 J59 D38:I52 D57:N57 D54:I56 C56:C59 A32:B1048576 T32:IV1048576 R1:R1048576 D9:O13 T21:IV27 A21:C27 P1:Q13 A1:C15 Q14:Q22 S21:S1048576 S1:IV15 K38:M52 O38:O52 N39:N52 K54:N56 K58:N59" xr:uid="{00000000-0002-0000-0000-000000000000}"/>
    <dataValidation allowBlank="1" showInputMessage="1" sqref="E14 G35:G37 S16:IW20 G32 T29:IU31 A28:C31 H28:H32 T28:IW28 O32:P37 I28:P31 D14:D30 Q23:Q37 A16:C20 E15:G31 H14:P27 I35:M37 I32:M33 H34:H37 D35:E37 F32:F37 D32:E33 N32:N38" xr:uid="{00000000-0002-0000-0000-000001000000}"/>
  </dataValidations>
  <hyperlinks>
    <hyperlink ref="J53" r:id="rId1" xr:uid="{00000000-0004-0000-0000-000001000000}"/>
    <hyperlink ref="J55" r:id="rId2" xr:uid="{00000000-0004-0000-0000-000003000000}"/>
    <hyperlink ref="J56" r:id="rId3" xr:uid="{D1C71342-FF56-434A-BCEF-4B34BD60463E}"/>
  </hyperlinks>
  <pageMargins left="0.59055118110236227" right="0.59055118110236227" top="0.59055118110236227" bottom="0.98425196850393704" header="0.51181102362204722" footer="0.51181102362204722"/>
  <pageSetup paperSize="9" scale="86" fitToHeight="2" orientation="landscape" horizontalDpi="360" verticalDpi="360" r:id="rId4"/>
  <headerFooter alignWithMargins="0">
    <oddFooter>&amp;LPrinted on &amp;D, Page &amp;P of &amp;N</oddFooter>
  </headerFooter>
  <rowBreaks count="2" manualBreakCount="2">
    <brk id="35" min="1" max="15" man="1"/>
    <brk id="59" min="1" max="15"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BF148"/>
  <sheetViews>
    <sheetView zoomScaleNormal="100" workbookViewId="0">
      <selection activeCell="Q6" sqref="Q6"/>
    </sheetView>
  </sheetViews>
  <sheetFormatPr defaultColWidth="12.28515625" defaultRowHeight="15"/>
  <cols>
    <col min="1" max="1" width="0.7109375" style="39" customWidth="1"/>
    <col min="2" max="2" width="1.7109375" style="39" customWidth="1"/>
    <col min="3" max="3" width="3.85546875" style="39" customWidth="1"/>
    <col min="4" max="4" width="19.28515625" style="39" customWidth="1"/>
    <col min="5" max="5" width="13.140625" style="39" customWidth="1"/>
    <col min="6" max="7" width="12.28515625" style="39" customWidth="1"/>
    <col min="8" max="9" width="12.85546875" style="39" hidden="1" customWidth="1"/>
    <col min="10" max="10" width="14" style="39" customWidth="1"/>
    <col min="11" max="11" width="14.28515625" style="39" customWidth="1"/>
    <col min="12" max="14" width="10.85546875" style="39" customWidth="1"/>
    <col min="15" max="15" width="12.85546875" style="39" hidden="1" customWidth="1"/>
    <col min="16" max="16" width="13.140625" style="39" hidden="1" customWidth="1"/>
    <col min="17" max="17" width="15.5703125" style="56" customWidth="1"/>
    <col min="18" max="18" width="1.7109375" style="39" customWidth="1"/>
    <col min="19" max="58" width="79.42578125" style="39" customWidth="1"/>
    <col min="59" max="16384" width="12.28515625" style="39"/>
  </cols>
  <sheetData>
    <row r="1" spans="2:58" ht="7.7" customHeight="1"/>
    <row r="2" spans="2:58" ht="99.75" customHeight="1">
      <c r="B2" s="2"/>
      <c r="C2" s="2"/>
      <c r="D2" s="2"/>
      <c r="E2" s="2"/>
      <c r="F2" s="2"/>
      <c r="G2" s="2"/>
      <c r="H2" s="2"/>
      <c r="I2" s="2"/>
      <c r="J2" s="2"/>
      <c r="K2" s="2"/>
      <c r="L2" s="2"/>
      <c r="M2" s="2"/>
      <c r="N2" s="2"/>
      <c r="O2" s="2"/>
      <c r="P2" s="2"/>
      <c r="Q2" s="57"/>
      <c r="R2" s="2"/>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row>
    <row r="3" spans="2:58" ht="15" customHeight="1">
      <c r="B3" s="2"/>
      <c r="C3" s="2"/>
      <c r="D3" s="2"/>
      <c r="E3" s="2"/>
      <c r="F3" s="2"/>
      <c r="G3" s="2"/>
      <c r="H3" s="2"/>
      <c r="I3" s="2"/>
      <c r="J3" s="2"/>
      <c r="K3" s="2"/>
      <c r="L3" s="2"/>
      <c r="M3" s="2"/>
      <c r="N3" s="2"/>
      <c r="O3" s="2"/>
      <c r="P3" s="2"/>
      <c r="Q3" s="57"/>
      <c r="R3" s="2"/>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row>
    <row r="4" spans="2:58" ht="15" customHeight="1">
      <c r="B4" s="2"/>
      <c r="C4" s="2"/>
      <c r="D4" s="8" t="s">
        <v>4</v>
      </c>
      <c r="E4" s="144"/>
      <c r="F4" s="145"/>
      <c r="G4" s="146"/>
      <c r="H4" s="2"/>
      <c r="I4" s="2"/>
      <c r="J4" s="2"/>
      <c r="K4" s="2"/>
      <c r="L4" s="26"/>
      <c r="M4" s="2"/>
      <c r="N4" s="2"/>
      <c r="O4" s="2"/>
      <c r="P4" s="2"/>
      <c r="Q4" s="57"/>
      <c r="R4" s="2"/>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2:58" ht="10.7" customHeight="1">
      <c r="B5" s="2"/>
      <c r="C5" s="2"/>
      <c r="D5" s="2"/>
      <c r="E5" s="2"/>
      <c r="F5" s="2"/>
      <c r="G5" s="2"/>
      <c r="H5" s="2"/>
      <c r="I5" s="2"/>
      <c r="J5" s="2"/>
      <c r="K5" s="2"/>
      <c r="L5" s="2"/>
      <c r="M5" s="2"/>
      <c r="N5" s="2"/>
      <c r="O5" s="2"/>
      <c r="P5" s="2"/>
      <c r="Q5" s="57"/>
      <c r="R5" s="2"/>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2:58" ht="15.75" customHeight="1">
      <c r="B6" s="2"/>
      <c r="C6" s="2"/>
      <c r="D6" s="2"/>
      <c r="E6" s="8" t="s">
        <v>5</v>
      </c>
      <c r="F6" s="2"/>
      <c r="G6" s="2"/>
      <c r="H6" s="2"/>
      <c r="I6" s="2"/>
      <c r="J6" s="2"/>
      <c r="K6" s="2"/>
      <c r="L6" s="2"/>
      <c r="M6" s="2"/>
      <c r="N6" s="2"/>
      <c r="O6" s="2"/>
      <c r="P6" s="2"/>
      <c r="Q6" s="57"/>
      <c r="R6" s="2"/>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2:58" ht="15.75" customHeight="1">
      <c r="B7" s="2"/>
      <c r="C7" s="2"/>
      <c r="D7" s="2"/>
      <c r="E7" s="16" t="s">
        <v>6</v>
      </c>
      <c r="F7" s="16" t="s">
        <v>7</v>
      </c>
      <c r="G7" s="16" t="s">
        <v>8</v>
      </c>
      <c r="H7" s="2"/>
      <c r="I7" s="2"/>
      <c r="J7" s="2"/>
      <c r="K7" s="2"/>
      <c r="L7" s="2"/>
      <c r="M7" s="2"/>
      <c r="N7" s="2"/>
      <c r="O7" s="2"/>
      <c r="P7" s="2"/>
      <c r="Q7" s="57"/>
      <c r="R7" s="2"/>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row>
    <row r="8" spans="2:58" ht="15.75" customHeight="1">
      <c r="B8" s="2"/>
      <c r="C8" s="2"/>
      <c r="D8" s="2" t="s">
        <v>9</v>
      </c>
      <c r="E8" s="60"/>
      <c r="F8" s="62"/>
      <c r="G8" s="65">
        <f>IF(COUNT(E8,F8)=0,0,AVERAGE(E8,F8))</f>
        <v>0</v>
      </c>
      <c r="H8" s="2"/>
      <c r="I8" s="2"/>
      <c r="J8" s="2"/>
      <c r="K8" s="2"/>
      <c r="L8" s="2"/>
      <c r="M8" s="2"/>
      <c r="N8" s="2"/>
      <c r="O8" s="2"/>
      <c r="P8" s="2"/>
      <c r="Q8" s="57"/>
      <c r="R8" s="2"/>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row>
    <row r="9" spans="2:58" ht="15.75" customHeight="1">
      <c r="B9" s="2"/>
      <c r="C9" s="2"/>
      <c r="D9" s="2" t="s">
        <v>10</v>
      </c>
      <c r="E9" s="60"/>
      <c r="F9" s="62"/>
      <c r="G9" s="65">
        <f>IF(COUNT(E9,F9)=0,0,AVERAGE(E9,F9))</f>
        <v>0</v>
      </c>
      <c r="H9" s="2"/>
      <c r="I9" s="2"/>
      <c r="J9" s="2"/>
      <c r="K9" s="2"/>
      <c r="L9" s="2"/>
      <c r="M9" s="2"/>
      <c r="N9" s="2"/>
      <c r="O9" s="2"/>
      <c r="P9" s="2"/>
      <c r="Q9" s="57"/>
      <c r="R9" s="2"/>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row>
    <row r="10" spans="2:58" ht="15.75" customHeight="1">
      <c r="B10" s="2"/>
      <c r="C10" s="2"/>
      <c r="D10" s="2"/>
      <c r="E10" s="2"/>
      <c r="F10" s="2"/>
      <c r="G10" s="2"/>
      <c r="H10" s="2"/>
      <c r="I10" s="2"/>
      <c r="J10" s="2"/>
      <c r="K10" s="2"/>
      <c r="L10" s="2"/>
      <c r="M10" s="2"/>
      <c r="N10" s="2"/>
      <c r="O10" s="2"/>
      <c r="P10" s="2"/>
      <c r="Q10" s="57"/>
      <c r="R10" s="2"/>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row>
    <row r="11" spans="2:58" ht="15.75" customHeight="1">
      <c r="B11" s="2"/>
      <c r="C11" s="2"/>
      <c r="D11" s="2"/>
      <c r="E11" s="8" t="s">
        <v>11</v>
      </c>
      <c r="F11" s="1"/>
      <c r="G11" s="1"/>
      <c r="H11" s="2"/>
      <c r="I11" s="2"/>
      <c r="J11" s="2"/>
      <c r="K11" s="2"/>
      <c r="L11" s="2"/>
      <c r="M11" s="2"/>
      <c r="N11" s="2"/>
      <c r="O11" s="2"/>
      <c r="P11" s="2"/>
      <c r="Q11" s="57"/>
      <c r="R11" s="2"/>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row>
    <row r="12" spans="2:58" ht="15.75" customHeight="1">
      <c r="B12" s="2"/>
      <c r="C12" s="2"/>
      <c r="D12" s="2"/>
      <c r="E12" s="16" t="s">
        <v>6</v>
      </c>
      <c r="F12" s="16" t="s">
        <v>7</v>
      </c>
      <c r="G12" s="16" t="s">
        <v>12</v>
      </c>
      <c r="H12" s="1"/>
      <c r="I12" s="38"/>
      <c r="J12" s="16" t="s">
        <v>13</v>
      </c>
      <c r="K12" s="16" t="s">
        <v>8</v>
      </c>
      <c r="L12" s="2"/>
      <c r="M12" s="2"/>
      <c r="N12" s="2"/>
      <c r="O12" s="2"/>
      <c r="P12" s="2"/>
      <c r="Q12" s="57"/>
      <c r="R12" s="2"/>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row>
    <row r="13" spans="2:58" ht="15.75" customHeight="1">
      <c r="B13" s="2"/>
      <c r="C13" s="2"/>
      <c r="D13" s="2" t="s">
        <v>9</v>
      </c>
      <c r="E13" s="61"/>
      <c r="F13" s="61"/>
      <c r="G13" s="61"/>
      <c r="H13" s="31"/>
      <c r="I13" s="31"/>
      <c r="J13" s="61"/>
      <c r="K13" s="65">
        <f>IF(COUNT(E13,F13,G13,J13)=0,0,AVERAGE(E13,F13,G13,J13))</f>
        <v>0</v>
      </c>
      <c r="L13" s="2"/>
      <c r="M13" s="2"/>
      <c r="N13" s="2"/>
      <c r="O13" s="2"/>
      <c r="P13" s="2"/>
      <c r="Q13" s="57"/>
      <c r="R13" s="2"/>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row>
    <row r="14" spans="2:58" ht="15.75" customHeight="1">
      <c r="B14" s="2"/>
      <c r="C14" s="2"/>
      <c r="D14" s="2" t="s">
        <v>10</v>
      </c>
      <c r="E14" s="61"/>
      <c r="F14" s="61"/>
      <c r="G14" s="61"/>
      <c r="H14" s="31"/>
      <c r="I14" s="31"/>
      <c r="J14" s="61"/>
      <c r="K14" s="65">
        <f>IF(COUNT(E14,F14,G14,J14)=0,0,AVERAGE(E14,F14,G14,J14))</f>
        <v>0</v>
      </c>
      <c r="L14" s="3"/>
      <c r="M14" s="3"/>
      <c r="N14" s="3"/>
      <c r="O14" s="2"/>
      <c r="P14" s="2"/>
      <c r="Q14" s="57"/>
      <c r="R14" s="2"/>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row>
    <row r="15" spans="2:58" ht="18" customHeight="1">
      <c r="B15" s="2"/>
      <c r="C15" s="2"/>
      <c r="D15" s="2"/>
      <c r="E15" s="121" t="str">
        <f>IF(AND(ISNUMBER(K13),K13&gt;0),100/(K13-G8),"--")</f>
        <v>--</v>
      </c>
      <c r="F15" s="17" t="s">
        <v>15</v>
      </c>
      <c r="G15" s="17"/>
      <c r="H15" s="2"/>
      <c r="I15" s="2"/>
      <c r="J15" s="2"/>
      <c r="K15" s="2"/>
      <c r="L15" s="2"/>
      <c r="M15" s="2"/>
      <c r="N15" s="2"/>
      <c r="O15" s="2"/>
      <c r="P15" s="2"/>
      <c r="Q15" s="57"/>
      <c r="R15" s="2"/>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row>
    <row r="16" spans="2:58" ht="18" customHeight="1">
      <c r="B16" s="2"/>
      <c r="C16" s="2"/>
      <c r="D16" s="2"/>
      <c r="E16" s="121" t="str">
        <f>IF(AND(ISNUMBER(K14),K14&gt;0),100/(K14-G9),"--")</f>
        <v>--</v>
      </c>
      <c r="F16" s="17" t="s">
        <v>16</v>
      </c>
      <c r="G16" s="17"/>
      <c r="H16" s="2"/>
      <c r="I16" s="2"/>
      <c r="J16" s="2"/>
      <c r="K16" s="2"/>
      <c r="L16" s="2"/>
      <c r="M16" s="2"/>
      <c r="N16" s="2"/>
      <c r="O16" s="2"/>
      <c r="P16" s="2"/>
      <c r="Q16" s="57"/>
      <c r="R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9" customHeight="1">
      <c r="B17" s="2"/>
      <c r="C17" s="2"/>
      <c r="D17" s="2"/>
      <c r="E17" s="2"/>
      <c r="F17" s="2"/>
      <c r="G17" s="2"/>
      <c r="H17" s="2"/>
      <c r="I17" s="2"/>
      <c r="J17" s="2"/>
      <c r="K17" s="2"/>
      <c r="L17" s="2"/>
      <c r="M17" s="2"/>
      <c r="N17" s="2"/>
      <c r="O17" s="2"/>
      <c r="P17" s="2"/>
      <c r="Q17" s="57"/>
      <c r="R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8" customHeight="1">
      <c r="B18" s="2"/>
      <c r="C18" s="2"/>
      <c r="D18" s="2"/>
      <c r="E18" s="8" t="s">
        <v>17</v>
      </c>
      <c r="F18" s="2"/>
      <c r="G18" s="2"/>
      <c r="H18" s="2"/>
      <c r="I18" s="2"/>
      <c r="J18" s="2"/>
      <c r="K18" s="2"/>
      <c r="L18" s="2"/>
      <c r="M18" s="2"/>
      <c r="N18" s="2"/>
      <c r="O18" s="2"/>
      <c r="P18" s="2"/>
      <c r="Q18" s="57"/>
      <c r="R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6.5" customHeight="1">
      <c r="B19" s="2"/>
      <c r="C19" s="2"/>
      <c r="D19" s="2"/>
      <c r="E19" s="46" t="s">
        <v>18</v>
      </c>
      <c r="F19" s="46" t="s">
        <v>6</v>
      </c>
      <c r="G19" s="46" t="s">
        <v>7</v>
      </c>
      <c r="H19" s="16" t="s">
        <v>31</v>
      </c>
      <c r="I19" s="15" t="s">
        <v>48</v>
      </c>
      <c r="J19" s="47" t="s">
        <v>19</v>
      </c>
      <c r="K19" s="2"/>
      <c r="L19" s="2"/>
      <c r="M19" s="2"/>
      <c r="N19" s="2"/>
      <c r="O19" s="2"/>
      <c r="P19" s="2"/>
      <c r="Q19" s="57"/>
      <c r="R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8" customHeight="1">
      <c r="B20" s="2"/>
      <c r="C20" s="2"/>
      <c r="D20" s="45" t="s">
        <v>20</v>
      </c>
      <c r="E20" s="48"/>
      <c r="F20" s="60"/>
      <c r="G20" s="60"/>
      <c r="H20" s="59" t="e">
        <f>AVERAGE(F20:G20)-G8</f>
        <v>#DIV/0!</v>
      </c>
      <c r="I20" s="41" t="e">
        <f>H20*Factor*100/E20</f>
        <v>#DIV/0!</v>
      </c>
      <c r="J20" s="150" t="str">
        <f>IF(ISERROR(I21/I20),"1.05",I21/I20)</f>
        <v>1.05</v>
      </c>
      <c r="K20" s="2"/>
      <c r="L20" s="2"/>
      <c r="M20" s="2"/>
      <c r="N20" s="2"/>
      <c r="O20" s="2"/>
      <c r="P20" s="2"/>
      <c r="Q20" s="57"/>
      <c r="R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ht="18" customHeight="1">
      <c r="B21" s="2"/>
      <c r="C21" s="2"/>
      <c r="D21" s="45" t="s">
        <v>21</v>
      </c>
      <c r="E21" s="48"/>
      <c r="F21" s="60"/>
      <c r="G21" s="60"/>
      <c r="H21" s="59" t="e">
        <f>AVERAGE(F21:G21)-G9</f>
        <v>#DIV/0!</v>
      </c>
      <c r="I21" s="41" t="e">
        <f>H21*Factor*100/E21</f>
        <v>#DIV/0!</v>
      </c>
      <c r="J21" s="150"/>
      <c r="K21" s="2"/>
      <c r="L21" s="2"/>
      <c r="M21" s="2"/>
      <c r="N21" s="2"/>
      <c r="O21" s="2"/>
      <c r="P21" s="2"/>
      <c r="Q21" s="57"/>
      <c r="R21" s="2"/>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row>
    <row r="22" spans="2:58" ht="13.5" customHeight="1">
      <c r="B22" s="2"/>
      <c r="C22" s="2"/>
      <c r="D22" s="2"/>
      <c r="E22" s="2"/>
      <c r="F22" s="1"/>
      <c r="G22" s="2"/>
      <c r="H22" s="2"/>
      <c r="I22" s="2"/>
      <c r="J22" s="2"/>
      <c r="K22" s="2"/>
      <c r="L22" s="2"/>
      <c r="M22" s="2"/>
      <c r="N22" s="2"/>
      <c r="O22" s="2"/>
      <c r="P22" s="2"/>
      <c r="Q22" s="57"/>
      <c r="R22" s="2"/>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row>
    <row r="23" spans="2:58" s="40" customFormat="1" ht="57" customHeight="1">
      <c r="B23" s="27"/>
      <c r="C23" s="158"/>
      <c r="D23" s="154" t="s">
        <v>22</v>
      </c>
      <c r="E23" s="156" t="s">
        <v>23</v>
      </c>
      <c r="F23" s="151" t="s">
        <v>24</v>
      </c>
      <c r="G23" s="152"/>
      <c r="H23" s="152"/>
      <c r="I23" s="152"/>
      <c r="J23" s="153"/>
      <c r="K23" s="154" t="s">
        <v>25</v>
      </c>
      <c r="L23" s="154" t="s">
        <v>49</v>
      </c>
      <c r="M23" s="154" t="s">
        <v>27</v>
      </c>
      <c r="N23" s="154" t="s">
        <v>28</v>
      </c>
      <c r="O23" s="54" t="s">
        <v>50</v>
      </c>
      <c r="P23" s="55" t="s">
        <v>51</v>
      </c>
      <c r="Q23" s="160" t="s">
        <v>52</v>
      </c>
      <c r="R23" s="28"/>
    </row>
    <row r="24" spans="2:58" s="40" customFormat="1" ht="21.6" customHeight="1">
      <c r="B24" s="27"/>
      <c r="C24" s="159"/>
      <c r="D24" s="155"/>
      <c r="E24" s="157"/>
      <c r="F24" s="64" t="s">
        <v>53</v>
      </c>
      <c r="G24" s="64" t="s">
        <v>30</v>
      </c>
      <c r="H24" s="54" t="s">
        <v>54</v>
      </c>
      <c r="I24" s="125" t="s">
        <v>31</v>
      </c>
      <c r="J24" s="126" t="s">
        <v>58</v>
      </c>
      <c r="K24" s="155"/>
      <c r="L24" s="155"/>
      <c r="M24" s="155"/>
      <c r="N24" s="155"/>
      <c r="O24" s="14"/>
      <c r="P24" s="14"/>
      <c r="Q24" s="161"/>
      <c r="R24" s="28"/>
    </row>
    <row r="25" spans="2:58">
      <c r="B25" s="2"/>
      <c r="C25" s="147">
        <v>1</v>
      </c>
      <c r="D25" s="18"/>
      <c r="E25" s="32" t="s">
        <v>32</v>
      </c>
      <c r="F25" s="19"/>
      <c r="G25" s="19"/>
      <c r="H25" s="29">
        <f>IF(COUNT(F25:G25)=0,0,(AVERAGE(F25:G25)-$G$8))</f>
        <v>0</v>
      </c>
      <c r="I25" s="29" t="str">
        <f>IF(OR(ISNUMBER(Sample_1),ISNUMBER(Sample_2)),Sample_ave,"")</f>
        <v/>
      </c>
      <c r="J25" s="122" t="str">
        <f>I25</f>
        <v/>
      </c>
      <c r="K25" s="20">
        <v>0.1</v>
      </c>
      <c r="L25" s="18"/>
      <c r="M25" s="18">
        <v>100</v>
      </c>
      <c r="N25" s="18">
        <v>1</v>
      </c>
      <c r="O25" s="49" t="e">
        <f>H25*$E$15*(M25/K25)*(1/1000)*(100/L25)*(162/180)*$J$20*N25</f>
        <v>#VALUE!</v>
      </c>
      <c r="P25" s="49" t="str">
        <f>IF(ISERROR(Analyte_g_100g),"",Analyte_g_100g)</f>
        <v/>
      </c>
      <c r="Q25" s="122" t="str">
        <f>P25</f>
        <v/>
      </c>
      <c r="R25" s="2"/>
    </row>
    <row r="26" spans="2:58">
      <c r="B26" s="2"/>
      <c r="C26" s="148"/>
      <c r="D26" s="21"/>
      <c r="E26" s="33" t="s">
        <v>34</v>
      </c>
      <c r="F26" s="23"/>
      <c r="G26" s="23"/>
      <c r="H26" s="29">
        <f>IF(COUNT(F26:G26)=0,0,(AVERAGE(F26:G26)-$G$9))</f>
        <v>0</v>
      </c>
      <c r="I26" s="30" t="str">
        <f>IF(OR(ISNUMBER(Sample_1),ISNUMBER(Sample_2)),Sample_ave,"")</f>
        <v/>
      </c>
      <c r="J26" s="123" t="str">
        <f>I26</f>
        <v/>
      </c>
      <c r="K26" s="22">
        <v>0.1</v>
      </c>
      <c r="L26" s="21"/>
      <c r="M26" s="22">
        <v>10.5</v>
      </c>
      <c r="N26" s="52">
        <v>1</v>
      </c>
      <c r="O26" s="49" t="e">
        <f>H26*$E$16*(M26/K26)*(1/1000)*(100/L26)*(162/180)*N26</f>
        <v>#VALUE!</v>
      </c>
      <c r="P26" s="50" t="str">
        <f t="shared" ref="P26:P144" si="0">IF(ISERROR(Analyte_g_100g),"",Analyte_g_100g)</f>
        <v/>
      </c>
      <c r="Q26" s="123" t="str">
        <f t="shared" ref="Q26:Q144" si="1">P26</f>
        <v/>
      </c>
      <c r="R26" s="2"/>
    </row>
    <row r="27" spans="2:58">
      <c r="B27" s="2"/>
      <c r="C27" s="149"/>
      <c r="D27" s="24"/>
      <c r="E27" s="34" t="s">
        <v>36</v>
      </c>
      <c r="F27" s="25"/>
      <c r="G27" s="25"/>
      <c r="H27" s="25"/>
      <c r="I27" s="37"/>
      <c r="J27" s="124"/>
      <c r="K27" s="25"/>
      <c r="L27" s="25"/>
      <c r="M27" s="25"/>
      <c r="N27" s="25"/>
      <c r="O27" s="53" t="e">
        <f>O25-O26</f>
        <v>#VALUE!</v>
      </c>
      <c r="P27" s="51" t="str">
        <f>IF(ISERROR(Analyte_g_100g),"",Analyte_g_100g)</f>
        <v/>
      </c>
      <c r="Q27" s="124" t="str">
        <f>P27</f>
        <v/>
      </c>
      <c r="R27" s="2"/>
    </row>
    <row r="28" spans="2:58">
      <c r="B28" s="2"/>
      <c r="C28" s="147">
        <v>2</v>
      </c>
      <c r="D28" s="18"/>
      <c r="E28" s="32" t="s">
        <v>32</v>
      </c>
      <c r="F28" s="19"/>
      <c r="G28" s="19"/>
      <c r="H28" s="29">
        <f t="shared" ref="H28" si="2">IF(COUNT(F28:G28)=0,0,(AVERAGE(F28:G28)-$G$8))</f>
        <v>0</v>
      </c>
      <c r="I28" s="29" t="str">
        <f>IF(OR(ISNUMBER(Sample_1),ISNUMBER(Sample_2)),Sample_ave,"")</f>
        <v/>
      </c>
      <c r="J28" s="122" t="str">
        <f>I28</f>
        <v/>
      </c>
      <c r="K28" s="20">
        <v>0.1</v>
      </c>
      <c r="L28" s="18"/>
      <c r="M28" s="18">
        <v>100</v>
      </c>
      <c r="N28" s="18">
        <v>1</v>
      </c>
      <c r="O28" s="49" t="e">
        <f>H28*$E$15*(M28/K28)*(1/1000)*(100/L28)*(162/180)*$J$20*N28</f>
        <v>#VALUE!</v>
      </c>
      <c r="P28" s="49" t="str">
        <f t="shared" si="0"/>
        <v/>
      </c>
      <c r="Q28" s="122" t="str">
        <f t="shared" si="1"/>
        <v/>
      </c>
      <c r="R28" s="2"/>
    </row>
    <row r="29" spans="2:58">
      <c r="B29" s="2"/>
      <c r="C29" s="148"/>
      <c r="D29" s="21"/>
      <c r="E29" s="33" t="s">
        <v>34</v>
      </c>
      <c r="F29" s="23"/>
      <c r="G29" s="23"/>
      <c r="H29" s="29">
        <f t="shared" ref="H29" si="3">IF(COUNT(F29:G29)=0,0,(AVERAGE(F29:G29)-$G$9))</f>
        <v>0</v>
      </c>
      <c r="I29" s="30" t="str">
        <f>IF(OR(ISNUMBER(Sample_1),ISNUMBER(Sample_2)),Sample_ave,"")</f>
        <v/>
      </c>
      <c r="J29" s="123" t="str">
        <f>I29</f>
        <v/>
      </c>
      <c r="K29" s="22">
        <v>0.1</v>
      </c>
      <c r="L29" s="21"/>
      <c r="M29" s="22">
        <v>10.5</v>
      </c>
      <c r="N29" s="52">
        <v>1</v>
      </c>
      <c r="O29" s="49" t="e">
        <f t="shared" ref="O29" si="4">H29*$E$16*(M29/K29)*(1/1000)*(100/L29)*(162/180)*N29</f>
        <v>#VALUE!</v>
      </c>
      <c r="P29" s="50" t="str">
        <f t="shared" si="0"/>
        <v/>
      </c>
      <c r="Q29" s="123" t="str">
        <f t="shared" si="1"/>
        <v/>
      </c>
      <c r="R29" s="2"/>
    </row>
    <row r="30" spans="2:58">
      <c r="B30" s="2"/>
      <c r="C30" s="149"/>
      <c r="D30" s="24"/>
      <c r="E30" s="34" t="s">
        <v>36</v>
      </c>
      <c r="F30" s="25"/>
      <c r="G30" s="25"/>
      <c r="H30" s="25"/>
      <c r="I30" s="37"/>
      <c r="J30" s="124"/>
      <c r="K30" s="25"/>
      <c r="L30" s="25"/>
      <c r="M30" s="25"/>
      <c r="N30" s="25"/>
      <c r="O30" s="53" t="e">
        <f t="shared" ref="O30" si="5">O28-O29</f>
        <v>#VALUE!</v>
      </c>
      <c r="P30" s="51" t="str">
        <f t="shared" si="0"/>
        <v/>
      </c>
      <c r="Q30" s="124" t="str">
        <f t="shared" si="1"/>
        <v/>
      </c>
      <c r="R30" s="2"/>
    </row>
    <row r="31" spans="2:58">
      <c r="B31" s="2"/>
      <c r="C31" s="147">
        <v>3</v>
      </c>
      <c r="D31" s="18"/>
      <c r="E31" s="32" t="s">
        <v>32</v>
      </c>
      <c r="F31" s="19"/>
      <c r="G31" s="19"/>
      <c r="H31" s="29">
        <f t="shared" ref="H31" si="6">IF(COUNT(F31:G31)=0,0,(AVERAGE(F31:G31)-$G$8))</f>
        <v>0</v>
      </c>
      <c r="I31" s="29" t="str">
        <f>IF(OR(ISNUMBER(Sample_1),ISNUMBER(Sample_2)),Sample_ave,"")</f>
        <v/>
      </c>
      <c r="J31" s="122" t="str">
        <f>I31</f>
        <v/>
      </c>
      <c r="K31" s="20">
        <v>0.1</v>
      </c>
      <c r="L31" s="18"/>
      <c r="M31" s="18">
        <v>100</v>
      </c>
      <c r="N31" s="18">
        <v>1</v>
      </c>
      <c r="O31" s="49" t="e">
        <f>H31*$E$15*(M31/K31)*(1/1000)*(100/L31)*(162/180)*$J$20*N31</f>
        <v>#VALUE!</v>
      </c>
      <c r="P31" s="49" t="str">
        <f t="shared" si="0"/>
        <v/>
      </c>
      <c r="Q31" s="122" t="str">
        <f t="shared" si="1"/>
        <v/>
      </c>
      <c r="R31" s="2"/>
    </row>
    <row r="32" spans="2:58">
      <c r="B32" s="2"/>
      <c r="C32" s="148"/>
      <c r="D32" s="21"/>
      <c r="E32" s="33" t="s">
        <v>34</v>
      </c>
      <c r="F32" s="23"/>
      <c r="G32" s="23"/>
      <c r="H32" s="29">
        <f t="shared" ref="H32" si="7">IF(COUNT(F32:G32)=0,0,(AVERAGE(F32:G32)-$G$9))</f>
        <v>0</v>
      </c>
      <c r="I32" s="30" t="str">
        <f>IF(OR(ISNUMBER(Sample_1),ISNUMBER(Sample_2)),Sample_ave,"")</f>
        <v/>
      </c>
      <c r="J32" s="123" t="str">
        <f>I32</f>
        <v/>
      </c>
      <c r="K32" s="22">
        <v>0.1</v>
      </c>
      <c r="L32" s="21"/>
      <c r="M32" s="22">
        <v>10.5</v>
      </c>
      <c r="N32" s="52">
        <v>1</v>
      </c>
      <c r="O32" s="49" t="e">
        <f t="shared" ref="O32" si="8">H32*$E$16*(M32/K32)*(1/1000)*(100/L32)*(162/180)*N32</f>
        <v>#VALUE!</v>
      </c>
      <c r="P32" s="50" t="str">
        <f t="shared" si="0"/>
        <v/>
      </c>
      <c r="Q32" s="123" t="str">
        <f t="shared" si="1"/>
        <v/>
      </c>
      <c r="R32" s="2"/>
    </row>
    <row r="33" spans="2:18">
      <c r="B33" s="2"/>
      <c r="C33" s="149"/>
      <c r="D33" s="24"/>
      <c r="E33" s="34" t="s">
        <v>36</v>
      </c>
      <c r="F33" s="25"/>
      <c r="G33" s="25"/>
      <c r="H33" s="25"/>
      <c r="I33" s="37"/>
      <c r="J33" s="124"/>
      <c r="K33" s="25"/>
      <c r="L33" s="25"/>
      <c r="M33" s="25"/>
      <c r="N33" s="25"/>
      <c r="O33" s="53" t="e">
        <f t="shared" ref="O33" si="9">O31-O32</f>
        <v>#VALUE!</v>
      </c>
      <c r="P33" s="51" t="str">
        <f t="shared" si="0"/>
        <v/>
      </c>
      <c r="Q33" s="124" t="str">
        <f t="shared" si="1"/>
        <v/>
      </c>
      <c r="R33" s="2"/>
    </row>
    <row r="34" spans="2:18">
      <c r="B34" s="2"/>
      <c r="C34" s="147">
        <v>4</v>
      </c>
      <c r="D34" s="18"/>
      <c r="E34" s="32" t="s">
        <v>32</v>
      </c>
      <c r="F34" s="19"/>
      <c r="G34" s="19"/>
      <c r="H34" s="29">
        <f t="shared" ref="H34" si="10">IF(COUNT(F34:G34)=0,0,(AVERAGE(F34:G34)-$G$8))</f>
        <v>0</v>
      </c>
      <c r="I34" s="29" t="str">
        <f>IF(OR(ISNUMBER(Sample_1),ISNUMBER(Sample_2)),Sample_ave,"")</f>
        <v/>
      </c>
      <c r="J34" s="122" t="str">
        <f>I34</f>
        <v/>
      </c>
      <c r="K34" s="20">
        <v>0.1</v>
      </c>
      <c r="L34" s="18"/>
      <c r="M34" s="18">
        <v>100</v>
      </c>
      <c r="N34" s="18">
        <v>1</v>
      </c>
      <c r="O34" s="49" t="e">
        <f>H34*$E$15*(M34/K34)*(1/1000)*(100/L34)*(162/180)*$J$20*N34</f>
        <v>#VALUE!</v>
      </c>
      <c r="P34" s="49" t="str">
        <f t="shared" si="0"/>
        <v/>
      </c>
      <c r="Q34" s="122" t="str">
        <f t="shared" si="1"/>
        <v/>
      </c>
      <c r="R34" s="2"/>
    </row>
    <row r="35" spans="2:18">
      <c r="B35" s="2"/>
      <c r="C35" s="148"/>
      <c r="D35" s="21"/>
      <c r="E35" s="33" t="s">
        <v>34</v>
      </c>
      <c r="F35" s="23"/>
      <c r="G35" s="23"/>
      <c r="H35" s="29">
        <f t="shared" ref="H35" si="11">IF(COUNT(F35:G35)=0,0,(AVERAGE(F35:G35)-$G$9))</f>
        <v>0</v>
      </c>
      <c r="I35" s="30" t="str">
        <f>IF(OR(ISNUMBER(Sample_1),ISNUMBER(Sample_2)),Sample_ave,"")</f>
        <v/>
      </c>
      <c r="J35" s="123" t="str">
        <f>I35</f>
        <v/>
      </c>
      <c r="K35" s="22">
        <v>0.1</v>
      </c>
      <c r="L35" s="21"/>
      <c r="M35" s="22">
        <v>10.5</v>
      </c>
      <c r="N35" s="52">
        <v>1</v>
      </c>
      <c r="O35" s="49" t="e">
        <f t="shared" ref="O35" si="12">H35*$E$16*(M35/K35)*(1/1000)*(100/L35)*(162/180)*N35</f>
        <v>#VALUE!</v>
      </c>
      <c r="P35" s="50" t="str">
        <f t="shared" si="0"/>
        <v/>
      </c>
      <c r="Q35" s="123" t="str">
        <f t="shared" si="1"/>
        <v/>
      </c>
      <c r="R35" s="2"/>
    </row>
    <row r="36" spans="2:18">
      <c r="B36" s="2"/>
      <c r="C36" s="149"/>
      <c r="D36" s="24"/>
      <c r="E36" s="34" t="s">
        <v>36</v>
      </c>
      <c r="F36" s="25"/>
      <c r="G36" s="25"/>
      <c r="H36" s="25"/>
      <c r="I36" s="37"/>
      <c r="J36" s="124"/>
      <c r="K36" s="25"/>
      <c r="L36" s="25"/>
      <c r="M36" s="25"/>
      <c r="N36" s="25"/>
      <c r="O36" s="53" t="e">
        <f t="shared" ref="O36" si="13">O34-O35</f>
        <v>#VALUE!</v>
      </c>
      <c r="P36" s="51" t="str">
        <f t="shared" si="0"/>
        <v/>
      </c>
      <c r="Q36" s="124" t="str">
        <f t="shared" si="1"/>
        <v/>
      </c>
      <c r="R36" s="2"/>
    </row>
    <row r="37" spans="2:18">
      <c r="B37" s="2"/>
      <c r="C37" s="147">
        <v>5</v>
      </c>
      <c r="D37" s="18"/>
      <c r="E37" s="32" t="s">
        <v>32</v>
      </c>
      <c r="F37" s="19"/>
      <c r="G37" s="19"/>
      <c r="H37" s="29">
        <f t="shared" ref="H37" si="14">IF(COUNT(F37:G37)=0,0,(AVERAGE(F37:G37)-$G$8))</f>
        <v>0</v>
      </c>
      <c r="I37" s="29" t="str">
        <f>IF(OR(ISNUMBER(Sample_1),ISNUMBER(Sample_2)),Sample_ave,"")</f>
        <v/>
      </c>
      <c r="J37" s="122" t="str">
        <f>I37</f>
        <v/>
      </c>
      <c r="K37" s="20">
        <v>0.1</v>
      </c>
      <c r="L37" s="18"/>
      <c r="M37" s="18">
        <v>100</v>
      </c>
      <c r="N37" s="18">
        <v>1</v>
      </c>
      <c r="O37" s="49" t="e">
        <f>H37*$E$15*(M37/K37)*(1/1000)*(100/L37)*(162/180)*$J$20*N37</f>
        <v>#VALUE!</v>
      </c>
      <c r="P37" s="49" t="str">
        <f t="shared" si="0"/>
        <v/>
      </c>
      <c r="Q37" s="122" t="str">
        <f t="shared" si="1"/>
        <v/>
      </c>
      <c r="R37" s="2"/>
    </row>
    <row r="38" spans="2:18">
      <c r="B38" s="2"/>
      <c r="C38" s="148"/>
      <c r="D38" s="21"/>
      <c r="E38" s="33" t="s">
        <v>34</v>
      </c>
      <c r="F38" s="23"/>
      <c r="G38" s="23"/>
      <c r="H38" s="29">
        <f t="shared" ref="H38" si="15">IF(COUNT(F38:G38)=0,0,(AVERAGE(F38:G38)-$G$9))</f>
        <v>0</v>
      </c>
      <c r="I38" s="30" t="str">
        <f>IF(OR(ISNUMBER(Sample_1),ISNUMBER(Sample_2)),Sample_ave,"")</f>
        <v/>
      </c>
      <c r="J38" s="123" t="str">
        <f>I38</f>
        <v/>
      </c>
      <c r="K38" s="22">
        <v>0.1</v>
      </c>
      <c r="L38" s="21"/>
      <c r="M38" s="22">
        <v>10.5</v>
      </c>
      <c r="N38" s="52">
        <v>1</v>
      </c>
      <c r="O38" s="49" t="e">
        <f t="shared" ref="O38" si="16">H38*$E$16*(M38/K38)*(1/1000)*(100/L38)*(162/180)*N38</f>
        <v>#VALUE!</v>
      </c>
      <c r="P38" s="50" t="str">
        <f t="shared" si="0"/>
        <v/>
      </c>
      <c r="Q38" s="123" t="str">
        <f t="shared" si="1"/>
        <v/>
      </c>
      <c r="R38" s="2"/>
    </row>
    <row r="39" spans="2:18">
      <c r="B39" s="2"/>
      <c r="C39" s="149"/>
      <c r="D39" s="24"/>
      <c r="E39" s="34" t="s">
        <v>36</v>
      </c>
      <c r="F39" s="25"/>
      <c r="G39" s="25"/>
      <c r="H39" s="25"/>
      <c r="I39" s="37"/>
      <c r="J39" s="124"/>
      <c r="K39" s="25"/>
      <c r="L39" s="25"/>
      <c r="M39" s="25"/>
      <c r="N39" s="25"/>
      <c r="O39" s="53" t="e">
        <f t="shared" ref="O39" si="17">O37-O38</f>
        <v>#VALUE!</v>
      </c>
      <c r="P39" s="51" t="str">
        <f t="shared" si="0"/>
        <v/>
      </c>
      <c r="Q39" s="124" t="str">
        <f t="shared" si="1"/>
        <v/>
      </c>
      <c r="R39" s="2"/>
    </row>
    <row r="40" spans="2:18">
      <c r="B40" s="2"/>
      <c r="C40" s="147">
        <v>6</v>
      </c>
      <c r="D40" s="18"/>
      <c r="E40" s="32" t="s">
        <v>32</v>
      </c>
      <c r="F40" s="19"/>
      <c r="G40" s="19"/>
      <c r="H40" s="29">
        <f t="shared" ref="H40" si="18">IF(COUNT(F40:G40)=0,0,(AVERAGE(F40:G40)-$G$8))</f>
        <v>0</v>
      </c>
      <c r="I40" s="29" t="str">
        <f>IF(OR(ISNUMBER(Sample_1),ISNUMBER(Sample_2)),Sample_ave,"")</f>
        <v/>
      </c>
      <c r="J40" s="122" t="str">
        <f>I40</f>
        <v/>
      </c>
      <c r="K40" s="20">
        <v>0.1</v>
      </c>
      <c r="L40" s="18"/>
      <c r="M40" s="18">
        <v>100</v>
      </c>
      <c r="N40" s="18">
        <v>1</v>
      </c>
      <c r="O40" s="49" t="e">
        <f>H40*$E$15*(M40/K40)*(1/1000)*(100/L40)*(162/180)*$J$20*N40</f>
        <v>#VALUE!</v>
      </c>
      <c r="P40" s="49" t="str">
        <f t="shared" si="0"/>
        <v/>
      </c>
      <c r="Q40" s="122" t="str">
        <f t="shared" si="1"/>
        <v/>
      </c>
      <c r="R40" s="2"/>
    </row>
    <row r="41" spans="2:18">
      <c r="B41" s="2"/>
      <c r="C41" s="148"/>
      <c r="D41" s="21"/>
      <c r="E41" s="33" t="s">
        <v>34</v>
      </c>
      <c r="F41" s="23"/>
      <c r="G41" s="23"/>
      <c r="H41" s="29">
        <f t="shared" ref="H41" si="19">IF(COUNT(F41:G41)=0,0,(AVERAGE(F41:G41)-$G$9))</f>
        <v>0</v>
      </c>
      <c r="I41" s="30" t="str">
        <f>IF(OR(ISNUMBER(Sample_1),ISNUMBER(Sample_2)),Sample_ave,"")</f>
        <v/>
      </c>
      <c r="J41" s="123" t="str">
        <f>I41</f>
        <v/>
      </c>
      <c r="K41" s="22">
        <v>0.1</v>
      </c>
      <c r="L41" s="21"/>
      <c r="M41" s="22">
        <v>10.5</v>
      </c>
      <c r="N41" s="52">
        <v>1</v>
      </c>
      <c r="O41" s="49" t="e">
        <f t="shared" ref="O41" si="20">H41*$E$16*(M41/K41)*(1/1000)*(100/L41)*(162/180)*N41</f>
        <v>#VALUE!</v>
      </c>
      <c r="P41" s="50" t="str">
        <f t="shared" si="0"/>
        <v/>
      </c>
      <c r="Q41" s="123" t="str">
        <f t="shared" si="1"/>
        <v/>
      </c>
      <c r="R41" s="2"/>
    </row>
    <row r="42" spans="2:18">
      <c r="B42" s="2"/>
      <c r="C42" s="149"/>
      <c r="D42" s="24"/>
      <c r="E42" s="34" t="s">
        <v>36</v>
      </c>
      <c r="F42" s="25"/>
      <c r="G42" s="25"/>
      <c r="H42" s="25"/>
      <c r="I42" s="37"/>
      <c r="J42" s="124"/>
      <c r="K42" s="25"/>
      <c r="L42" s="25"/>
      <c r="M42" s="25"/>
      <c r="N42" s="25"/>
      <c r="O42" s="53" t="e">
        <f t="shared" ref="O42" si="21">O40-O41</f>
        <v>#VALUE!</v>
      </c>
      <c r="P42" s="51" t="str">
        <f t="shared" si="0"/>
        <v/>
      </c>
      <c r="Q42" s="124" t="str">
        <f t="shared" si="1"/>
        <v/>
      </c>
      <c r="R42" s="2"/>
    </row>
    <row r="43" spans="2:18">
      <c r="B43" s="2"/>
      <c r="C43" s="147">
        <v>7</v>
      </c>
      <c r="D43" s="18"/>
      <c r="E43" s="32" t="s">
        <v>32</v>
      </c>
      <c r="F43" s="19"/>
      <c r="G43" s="19"/>
      <c r="H43" s="29">
        <f t="shared" ref="H43" si="22">IF(COUNT(F43:G43)=0,0,(AVERAGE(F43:G43)-$G$8))</f>
        <v>0</v>
      </c>
      <c r="I43" s="29" t="str">
        <f>IF(OR(ISNUMBER(Sample_1),ISNUMBER(Sample_2)),Sample_ave,"")</f>
        <v/>
      </c>
      <c r="J43" s="122" t="str">
        <f>I43</f>
        <v/>
      </c>
      <c r="K43" s="20">
        <v>0.1</v>
      </c>
      <c r="L43" s="18"/>
      <c r="M43" s="18">
        <v>100</v>
      </c>
      <c r="N43" s="18">
        <v>1</v>
      </c>
      <c r="O43" s="49" t="e">
        <f>H43*$E$15*(M43/K43)*(1/1000)*(100/L43)*(162/180)*$J$20*N43</f>
        <v>#VALUE!</v>
      </c>
      <c r="P43" s="49" t="str">
        <f t="shared" si="0"/>
        <v/>
      </c>
      <c r="Q43" s="122" t="str">
        <f t="shared" si="1"/>
        <v/>
      </c>
      <c r="R43" s="2"/>
    </row>
    <row r="44" spans="2:18">
      <c r="B44" s="2"/>
      <c r="C44" s="148"/>
      <c r="D44" s="21"/>
      <c r="E44" s="33" t="s">
        <v>34</v>
      </c>
      <c r="F44" s="23"/>
      <c r="G44" s="23"/>
      <c r="H44" s="29">
        <f t="shared" ref="H44" si="23">IF(COUNT(F44:G44)=0,0,(AVERAGE(F44:G44)-$G$9))</f>
        <v>0</v>
      </c>
      <c r="I44" s="30" t="str">
        <f>IF(OR(ISNUMBER(Sample_1),ISNUMBER(Sample_2)),Sample_ave,"")</f>
        <v/>
      </c>
      <c r="J44" s="123" t="str">
        <f>I44</f>
        <v/>
      </c>
      <c r="K44" s="22">
        <v>0.1</v>
      </c>
      <c r="L44" s="21"/>
      <c r="M44" s="22">
        <v>10.5</v>
      </c>
      <c r="N44" s="52">
        <v>1</v>
      </c>
      <c r="O44" s="49" t="e">
        <f t="shared" ref="O44" si="24">H44*$E$16*(M44/K44)*(1/1000)*(100/L44)*(162/180)*N44</f>
        <v>#VALUE!</v>
      </c>
      <c r="P44" s="50" t="str">
        <f t="shared" si="0"/>
        <v/>
      </c>
      <c r="Q44" s="123" t="str">
        <f t="shared" si="1"/>
        <v/>
      </c>
      <c r="R44" s="2"/>
    </row>
    <row r="45" spans="2:18">
      <c r="B45" s="2"/>
      <c r="C45" s="149"/>
      <c r="D45" s="24"/>
      <c r="E45" s="34" t="s">
        <v>36</v>
      </c>
      <c r="F45" s="25"/>
      <c r="G45" s="25"/>
      <c r="H45" s="25"/>
      <c r="I45" s="37"/>
      <c r="J45" s="124"/>
      <c r="K45" s="25"/>
      <c r="L45" s="25"/>
      <c r="M45" s="25"/>
      <c r="N45" s="25"/>
      <c r="O45" s="53" t="e">
        <f t="shared" ref="O45" si="25">O43-O44</f>
        <v>#VALUE!</v>
      </c>
      <c r="P45" s="51" t="str">
        <f t="shared" si="0"/>
        <v/>
      </c>
      <c r="Q45" s="124" t="str">
        <f t="shared" si="1"/>
        <v/>
      </c>
      <c r="R45" s="2"/>
    </row>
    <row r="46" spans="2:18">
      <c r="B46" s="2"/>
      <c r="C46" s="147">
        <v>8</v>
      </c>
      <c r="D46" s="18"/>
      <c r="E46" s="32" t="s">
        <v>32</v>
      </c>
      <c r="F46" s="19"/>
      <c r="G46" s="19"/>
      <c r="H46" s="29">
        <f t="shared" ref="H46" si="26">IF(COUNT(F46:G46)=0,0,(AVERAGE(F46:G46)-$G$8))</f>
        <v>0</v>
      </c>
      <c r="I46" s="29" t="str">
        <f>IF(OR(ISNUMBER(Sample_1),ISNUMBER(Sample_2)),Sample_ave,"")</f>
        <v/>
      </c>
      <c r="J46" s="122" t="str">
        <f>I46</f>
        <v/>
      </c>
      <c r="K46" s="20">
        <v>0.1</v>
      </c>
      <c r="L46" s="18"/>
      <c r="M46" s="18">
        <v>100</v>
      </c>
      <c r="N46" s="18">
        <v>1</v>
      </c>
      <c r="O46" s="49" t="e">
        <f>H46*$E$15*(M46/K46)*(1/1000)*(100/L46)*(162/180)*$J$20*N46</f>
        <v>#VALUE!</v>
      </c>
      <c r="P46" s="49" t="str">
        <f>IF(ISERROR(Analyte_g_100g),"",Analyte_g_100g)</f>
        <v/>
      </c>
      <c r="Q46" s="122" t="str">
        <f t="shared" si="1"/>
        <v/>
      </c>
      <c r="R46" s="2"/>
    </row>
    <row r="47" spans="2:18">
      <c r="B47" s="2"/>
      <c r="C47" s="148"/>
      <c r="D47" s="21"/>
      <c r="E47" s="33" t="s">
        <v>34</v>
      </c>
      <c r="F47" s="23"/>
      <c r="G47" s="23"/>
      <c r="H47" s="29">
        <f t="shared" ref="H47" si="27">IF(COUNT(F47:G47)=0,0,(AVERAGE(F47:G47)-$G$9))</f>
        <v>0</v>
      </c>
      <c r="I47" s="30" t="str">
        <f>IF(OR(ISNUMBER(Sample_1),ISNUMBER(Sample_2)),Sample_ave,"")</f>
        <v/>
      </c>
      <c r="J47" s="123" t="str">
        <f>I47</f>
        <v/>
      </c>
      <c r="K47" s="22">
        <v>0.1</v>
      </c>
      <c r="L47" s="21"/>
      <c r="M47" s="22">
        <v>10.5</v>
      </c>
      <c r="N47" s="52">
        <v>1</v>
      </c>
      <c r="O47" s="49" t="e">
        <f t="shared" ref="O47" si="28">H47*$E$16*(M47/K47)*(1/1000)*(100/L47)*(162/180)*N47</f>
        <v>#VALUE!</v>
      </c>
      <c r="P47" s="50" t="str">
        <f t="shared" si="0"/>
        <v/>
      </c>
      <c r="Q47" s="123" t="str">
        <f t="shared" si="1"/>
        <v/>
      </c>
      <c r="R47" s="2"/>
    </row>
    <row r="48" spans="2:18">
      <c r="B48" s="2"/>
      <c r="C48" s="149"/>
      <c r="D48" s="24"/>
      <c r="E48" s="34" t="s">
        <v>36</v>
      </c>
      <c r="F48" s="25"/>
      <c r="G48" s="25"/>
      <c r="H48" s="25"/>
      <c r="I48" s="37"/>
      <c r="J48" s="124"/>
      <c r="K48" s="25"/>
      <c r="L48" s="25"/>
      <c r="M48" s="25"/>
      <c r="N48" s="25"/>
      <c r="O48" s="53" t="e">
        <f t="shared" ref="O48" si="29">O46-O47</f>
        <v>#VALUE!</v>
      </c>
      <c r="P48" s="51" t="str">
        <f t="shared" si="0"/>
        <v/>
      </c>
      <c r="Q48" s="124" t="str">
        <f t="shared" si="1"/>
        <v/>
      </c>
      <c r="R48" s="2"/>
    </row>
    <row r="49" spans="2:18">
      <c r="B49" s="2"/>
      <c r="C49" s="147">
        <v>9</v>
      </c>
      <c r="D49" s="18"/>
      <c r="E49" s="32" t="s">
        <v>32</v>
      </c>
      <c r="F49" s="19"/>
      <c r="G49" s="19"/>
      <c r="H49" s="29">
        <f t="shared" ref="H49" si="30">IF(COUNT(F49:G49)=0,0,(AVERAGE(F49:G49)-$G$8))</f>
        <v>0</v>
      </c>
      <c r="I49" s="29" t="str">
        <f>IF(OR(ISNUMBER(Sample_1),ISNUMBER(Sample_2)),Sample_ave,"")</f>
        <v/>
      </c>
      <c r="J49" s="122" t="str">
        <f>I49</f>
        <v/>
      </c>
      <c r="K49" s="20">
        <v>0.1</v>
      </c>
      <c r="L49" s="18"/>
      <c r="M49" s="18">
        <v>100</v>
      </c>
      <c r="N49" s="18">
        <v>1</v>
      </c>
      <c r="O49" s="49" t="e">
        <f>H49*$E$15*(M49/K49)*(1/1000)*(100/L49)*(162/180)*$J$20*N49</f>
        <v>#VALUE!</v>
      </c>
      <c r="P49" s="49" t="str">
        <f t="shared" si="0"/>
        <v/>
      </c>
      <c r="Q49" s="122" t="str">
        <f t="shared" si="1"/>
        <v/>
      </c>
      <c r="R49" s="2"/>
    </row>
    <row r="50" spans="2:18">
      <c r="B50" s="2"/>
      <c r="C50" s="148"/>
      <c r="D50" s="21"/>
      <c r="E50" s="33" t="s">
        <v>34</v>
      </c>
      <c r="F50" s="23"/>
      <c r="G50" s="23"/>
      <c r="H50" s="29">
        <f t="shared" ref="H50" si="31">IF(COUNT(F50:G50)=0,0,(AVERAGE(F50:G50)-$G$9))</f>
        <v>0</v>
      </c>
      <c r="I50" s="30" t="str">
        <f>IF(OR(ISNUMBER(Sample_1),ISNUMBER(Sample_2)),Sample_ave,"")</f>
        <v/>
      </c>
      <c r="J50" s="123" t="str">
        <f>I50</f>
        <v/>
      </c>
      <c r="K50" s="22">
        <v>0.1</v>
      </c>
      <c r="L50" s="21"/>
      <c r="M50" s="22">
        <v>10.5</v>
      </c>
      <c r="N50" s="52">
        <v>1</v>
      </c>
      <c r="O50" s="49" t="e">
        <f t="shared" ref="O50" si="32">H50*$E$16*(M50/K50)*(1/1000)*(100/L50)*(162/180)*N50</f>
        <v>#VALUE!</v>
      </c>
      <c r="P50" s="50" t="str">
        <f t="shared" si="0"/>
        <v/>
      </c>
      <c r="Q50" s="123" t="str">
        <f t="shared" si="1"/>
        <v/>
      </c>
      <c r="R50" s="2"/>
    </row>
    <row r="51" spans="2:18">
      <c r="B51" s="2"/>
      <c r="C51" s="149"/>
      <c r="D51" s="24"/>
      <c r="E51" s="34" t="s">
        <v>36</v>
      </c>
      <c r="F51" s="25"/>
      <c r="G51" s="25"/>
      <c r="H51" s="25"/>
      <c r="I51" s="37"/>
      <c r="J51" s="124"/>
      <c r="K51" s="25"/>
      <c r="L51" s="25"/>
      <c r="M51" s="25"/>
      <c r="N51" s="25"/>
      <c r="O51" s="53" t="e">
        <f t="shared" ref="O51" si="33">O49-O50</f>
        <v>#VALUE!</v>
      </c>
      <c r="P51" s="51" t="str">
        <f t="shared" si="0"/>
        <v/>
      </c>
      <c r="Q51" s="124" t="str">
        <f t="shared" si="1"/>
        <v/>
      </c>
      <c r="R51" s="2"/>
    </row>
    <row r="52" spans="2:18">
      <c r="B52" s="2"/>
      <c r="C52" s="147">
        <v>10</v>
      </c>
      <c r="D52" s="18"/>
      <c r="E52" s="32" t="s">
        <v>32</v>
      </c>
      <c r="F52" s="19"/>
      <c r="G52" s="19"/>
      <c r="H52" s="29">
        <f t="shared" ref="H52" si="34">IF(COUNT(F52:G52)=0,0,(AVERAGE(F52:G52)-$G$8))</f>
        <v>0</v>
      </c>
      <c r="I52" s="29" t="str">
        <f>IF(OR(ISNUMBER(Sample_1),ISNUMBER(Sample_2)),Sample_ave,"")</f>
        <v/>
      </c>
      <c r="J52" s="122" t="str">
        <f>I52</f>
        <v/>
      </c>
      <c r="K52" s="20">
        <v>0.1</v>
      </c>
      <c r="L52" s="18"/>
      <c r="M52" s="18">
        <v>100</v>
      </c>
      <c r="N52" s="18">
        <v>1</v>
      </c>
      <c r="O52" s="49" t="e">
        <f>H52*$E$15*(M52/K52)*(1/1000)*(100/L52)*(162/180)*$J$20*N52</f>
        <v>#VALUE!</v>
      </c>
      <c r="P52" s="49" t="str">
        <f t="shared" si="0"/>
        <v/>
      </c>
      <c r="Q52" s="122" t="str">
        <f t="shared" si="1"/>
        <v/>
      </c>
      <c r="R52" s="2"/>
    </row>
    <row r="53" spans="2:18">
      <c r="B53" s="2"/>
      <c r="C53" s="148"/>
      <c r="D53" s="21"/>
      <c r="E53" s="33" t="s">
        <v>34</v>
      </c>
      <c r="F53" s="23"/>
      <c r="G53" s="23"/>
      <c r="H53" s="29">
        <f t="shared" ref="H53" si="35">IF(COUNT(F53:G53)=0,0,(AVERAGE(F53:G53)-$G$9))</f>
        <v>0</v>
      </c>
      <c r="I53" s="30" t="str">
        <f>IF(OR(ISNUMBER(Sample_1),ISNUMBER(Sample_2)),Sample_ave,"")</f>
        <v/>
      </c>
      <c r="J53" s="123" t="str">
        <f>I53</f>
        <v/>
      </c>
      <c r="K53" s="22">
        <v>0.1</v>
      </c>
      <c r="L53" s="21"/>
      <c r="M53" s="22">
        <v>10.5</v>
      </c>
      <c r="N53" s="52">
        <v>1</v>
      </c>
      <c r="O53" s="49" t="e">
        <f t="shared" ref="O53" si="36">H53*$E$16*(M53/K53)*(1/1000)*(100/L53)*(162/180)*N53</f>
        <v>#VALUE!</v>
      </c>
      <c r="P53" s="50" t="str">
        <f t="shared" si="0"/>
        <v/>
      </c>
      <c r="Q53" s="123" t="str">
        <f t="shared" si="1"/>
        <v/>
      </c>
      <c r="R53" s="2"/>
    </row>
    <row r="54" spans="2:18">
      <c r="B54" s="2"/>
      <c r="C54" s="149"/>
      <c r="D54" s="24"/>
      <c r="E54" s="34" t="s">
        <v>36</v>
      </c>
      <c r="F54" s="25"/>
      <c r="G54" s="25"/>
      <c r="H54" s="25"/>
      <c r="I54" s="37"/>
      <c r="J54" s="124"/>
      <c r="K54" s="25"/>
      <c r="L54" s="25"/>
      <c r="M54" s="25"/>
      <c r="N54" s="25"/>
      <c r="O54" s="53" t="e">
        <f t="shared" ref="O54" si="37">O52-O53</f>
        <v>#VALUE!</v>
      </c>
      <c r="P54" s="51" t="str">
        <f t="shared" si="0"/>
        <v/>
      </c>
      <c r="Q54" s="124" t="str">
        <f t="shared" si="1"/>
        <v/>
      </c>
      <c r="R54" s="2"/>
    </row>
    <row r="55" spans="2:18">
      <c r="B55" s="2"/>
      <c r="C55" s="147">
        <v>11</v>
      </c>
      <c r="D55" s="18"/>
      <c r="E55" s="32" t="s">
        <v>32</v>
      </c>
      <c r="F55" s="19"/>
      <c r="G55" s="19"/>
      <c r="H55" s="29">
        <f t="shared" ref="H55" si="38">IF(COUNT(F55:G55)=0,0,(AVERAGE(F55:G55)-$G$8))</f>
        <v>0</v>
      </c>
      <c r="I55" s="29" t="str">
        <f>IF(OR(ISNUMBER(Sample_1),ISNUMBER(Sample_2)),Sample_ave,"")</f>
        <v/>
      </c>
      <c r="J55" s="122" t="str">
        <f>I55</f>
        <v/>
      </c>
      <c r="K55" s="20">
        <v>0.1</v>
      </c>
      <c r="L55" s="18"/>
      <c r="M55" s="18">
        <v>100</v>
      </c>
      <c r="N55" s="18">
        <v>1</v>
      </c>
      <c r="O55" s="49" t="e">
        <f>H55*$E$15*(M55/K55)*(1/1000)*(100/L55)*(162/180)*$J$20*N55</f>
        <v>#VALUE!</v>
      </c>
      <c r="P55" s="49" t="str">
        <f t="shared" si="0"/>
        <v/>
      </c>
      <c r="Q55" s="122" t="str">
        <f t="shared" si="1"/>
        <v/>
      </c>
      <c r="R55" s="2"/>
    </row>
    <row r="56" spans="2:18">
      <c r="B56" s="2"/>
      <c r="C56" s="148"/>
      <c r="D56" s="21"/>
      <c r="E56" s="33" t="s">
        <v>34</v>
      </c>
      <c r="F56" s="23"/>
      <c r="G56" s="23"/>
      <c r="H56" s="29">
        <f t="shared" ref="H56" si="39">IF(COUNT(F56:G56)=0,0,(AVERAGE(F56:G56)-$G$9))</f>
        <v>0</v>
      </c>
      <c r="I56" s="30" t="str">
        <f>IF(OR(ISNUMBER(Sample_1),ISNUMBER(Sample_2)),Sample_ave,"")</f>
        <v/>
      </c>
      <c r="J56" s="123" t="str">
        <f>I56</f>
        <v/>
      </c>
      <c r="K56" s="22">
        <v>0.1</v>
      </c>
      <c r="L56" s="21"/>
      <c r="M56" s="22">
        <v>10.5</v>
      </c>
      <c r="N56" s="52">
        <v>1</v>
      </c>
      <c r="O56" s="49" t="e">
        <f t="shared" ref="O56" si="40">H56*$E$16*(M56/K56)*(1/1000)*(100/L56)*(162/180)*N56</f>
        <v>#VALUE!</v>
      </c>
      <c r="P56" s="50" t="str">
        <f t="shared" si="0"/>
        <v/>
      </c>
      <c r="Q56" s="123" t="str">
        <f t="shared" si="1"/>
        <v/>
      </c>
      <c r="R56" s="2"/>
    </row>
    <row r="57" spans="2:18">
      <c r="B57" s="2"/>
      <c r="C57" s="149"/>
      <c r="D57" s="24"/>
      <c r="E57" s="34" t="s">
        <v>36</v>
      </c>
      <c r="F57" s="25"/>
      <c r="G57" s="25"/>
      <c r="H57" s="25"/>
      <c r="I57" s="37"/>
      <c r="J57" s="124"/>
      <c r="K57" s="25"/>
      <c r="L57" s="25"/>
      <c r="M57" s="25"/>
      <c r="N57" s="25"/>
      <c r="O57" s="53" t="e">
        <f t="shared" ref="O57" si="41">O55-O56</f>
        <v>#VALUE!</v>
      </c>
      <c r="P57" s="51" t="str">
        <f t="shared" si="0"/>
        <v/>
      </c>
      <c r="Q57" s="124" t="str">
        <f t="shared" si="1"/>
        <v/>
      </c>
      <c r="R57" s="2"/>
    </row>
    <row r="58" spans="2:18">
      <c r="B58" s="2"/>
      <c r="C58" s="147">
        <v>12</v>
      </c>
      <c r="D58" s="18"/>
      <c r="E58" s="32" t="s">
        <v>32</v>
      </c>
      <c r="F58" s="19"/>
      <c r="G58" s="19"/>
      <c r="H58" s="29">
        <f t="shared" ref="H58" si="42">IF(COUNT(F58:G58)=0,0,(AVERAGE(F58:G58)-$G$8))</f>
        <v>0</v>
      </c>
      <c r="I58" s="29" t="str">
        <f>IF(OR(ISNUMBER(Sample_1),ISNUMBER(Sample_2)),Sample_ave,"")</f>
        <v/>
      </c>
      <c r="J58" s="122" t="str">
        <f>I58</f>
        <v/>
      </c>
      <c r="K58" s="20">
        <v>0.1</v>
      </c>
      <c r="L58" s="18"/>
      <c r="M58" s="18">
        <v>100</v>
      </c>
      <c r="N58" s="18">
        <v>1</v>
      </c>
      <c r="O58" s="49" t="e">
        <f>H58*$E$15*(M58/K58)*(1/1000)*(100/L58)*(162/180)*$J$20*N58</f>
        <v>#VALUE!</v>
      </c>
      <c r="P58" s="49" t="str">
        <f t="shared" si="0"/>
        <v/>
      </c>
      <c r="Q58" s="122" t="str">
        <f t="shared" si="1"/>
        <v/>
      </c>
      <c r="R58" s="2"/>
    </row>
    <row r="59" spans="2:18">
      <c r="B59" s="2"/>
      <c r="C59" s="148"/>
      <c r="D59" s="21"/>
      <c r="E59" s="33" t="s">
        <v>34</v>
      </c>
      <c r="F59" s="23"/>
      <c r="G59" s="23"/>
      <c r="H59" s="29">
        <f t="shared" ref="H59" si="43">IF(COUNT(F59:G59)=0,0,(AVERAGE(F59:G59)-$G$9))</f>
        <v>0</v>
      </c>
      <c r="I59" s="30" t="str">
        <f>IF(OR(ISNUMBER(Sample_1),ISNUMBER(Sample_2)),Sample_ave,"")</f>
        <v/>
      </c>
      <c r="J59" s="123" t="str">
        <f>I59</f>
        <v/>
      </c>
      <c r="K59" s="22">
        <v>0.1</v>
      </c>
      <c r="L59" s="21"/>
      <c r="M59" s="22">
        <v>10.5</v>
      </c>
      <c r="N59" s="52">
        <v>1</v>
      </c>
      <c r="O59" s="49" t="e">
        <f t="shared" ref="O59" si="44">H59*$E$16*(M59/K59)*(1/1000)*(100/L59)*(162/180)*N59</f>
        <v>#VALUE!</v>
      </c>
      <c r="P59" s="50" t="str">
        <f t="shared" si="0"/>
        <v/>
      </c>
      <c r="Q59" s="123" t="str">
        <f t="shared" si="1"/>
        <v/>
      </c>
      <c r="R59" s="2"/>
    </row>
    <row r="60" spans="2:18">
      <c r="B60" s="2"/>
      <c r="C60" s="149"/>
      <c r="D60" s="24"/>
      <c r="E60" s="34" t="s">
        <v>36</v>
      </c>
      <c r="F60" s="25"/>
      <c r="G60" s="25"/>
      <c r="H60" s="25"/>
      <c r="I60" s="37"/>
      <c r="J60" s="124"/>
      <c r="K60" s="25"/>
      <c r="L60" s="25"/>
      <c r="M60" s="25"/>
      <c r="N60" s="25"/>
      <c r="O60" s="53" t="e">
        <f t="shared" ref="O60" si="45">O58-O59</f>
        <v>#VALUE!</v>
      </c>
      <c r="P60" s="51" t="str">
        <f t="shared" si="0"/>
        <v/>
      </c>
      <c r="Q60" s="124" t="str">
        <f t="shared" si="1"/>
        <v/>
      </c>
      <c r="R60" s="2"/>
    </row>
    <row r="61" spans="2:18">
      <c r="B61" s="2"/>
      <c r="C61" s="147">
        <v>13</v>
      </c>
      <c r="D61" s="18"/>
      <c r="E61" s="32" t="s">
        <v>32</v>
      </c>
      <c r="F61" s="19"/>
      <c r="G61" s="19"/>
      <c r="H61" s="29">
        <f t="shared" ref="H61" si="46">IF(COUNT(F61:G61)=0,0,(AVERAGE(F61:G61)-$G$8))</f>
        <v>0</v>
      </c>
      <c r="I61" s="29" t="str">
        <f>IF(OR(ISNUMBER(Sample_1),ISNUMBER(Sample_2)),Sample_ave,"")</f>
        <v/>
      </c>
      <c r="J61" s="122" t="str">
        <f>I61</f>
        <v/>
      </c>
      <c r="K61" s="20">
        <v>0.1</v>
      </c>
      <c r="L61" s="18"/>
      <c r="M61" s="18">
        <v>100</v>
      </c>
      <c r="N61" s="18">
        <v>1</v>
      </c>
      <c r="O61" s="49" t="e">
        <f>H61*$E$15*(M61/K61)*(1/1000)*(100/L61)*(162/180)*$J$20*N61</f>
        <v>#VALUE!</v>
      </c>
      <c r="P61" s="49" t="str">
        <f t="shared" si="0"/>
        <v/>
      </c>
      <c r="Q61" s="122" t="str">
        <f t="shared" ref="Q61:Q93" si="47">P61</f>
        <v/>
      </c>
      <c r="R61" s="2"/>
    </row>
    <row r="62" spans="2:18">
      <c r="B62" s="2"/>
      <c r="C62" s="148"/>
      <c r="D62" s="21"/>
      <c r="E62" s="33" t="s">
        <v>34</v>
      </c>
      <c r="F62" s="23"/>
      <c r="G62" s="23"/>
      <c r="H62" s="29">
        <f t="shared" ref="H62" si="48">IF(COUNT(F62:G62)=0,0,(AVERAGE(F62:G62)-$G$9))</f>
        <v>0</v>
      </c>
      <c r="I62" s="30" t="str">
        <f>IF(OR(ISNUMBER(Sample_1),ISNUMBER(Sample_2)),Sample_ave,"")</f>
        <v/>
      </c>
      <c r="J62" s="123" t="str">
        <f>I62</f>
        <v/>
      </c>
      <c r="K62" s="22">
        <v>0.1</v>
      </c>
      <c r="L62" s="21"/>
      <c r="M62" s="22">
        <v>10.5</v>
      </c>
      <c r="N62" s="52">
        <v>1</v>
      </c>
      <c r="O62" s="49" t="e">
        <f t="shared" ref="O62" si="49">H62*$E$16*(M62/K62)*(1/1000)*(100/L62)*(162/180)*N62</f>
        <v>#VALUE!</v>
      </c>
      <c r="P62" s="50" t="str">
        <f t="shared" si="0"/>
        <v/>
      </c>
      <c r="Q62" s="123" t="str">
        <f t="shared" si="47"/>
        <v/>
      </c>
      <c r="R62" s="2"/>
    </row>
    <row r="63" spans="2:18">
      <c r="B63" s="2"/>
      <c r="C63" s="149"/>
      <c r="D63" s="24"/>
      <c r="E63" s="34" t="s">
        <v>36</v>
      </c>
      <c r="F63" s="25"/>
      <c r="G63" s="25"/>
      <c r="H63" s="25"/>
      <c r="I63" s="37"/>
      <c r="J63" s="124"/>
      <c r="K63" s="25"/>
      <c r="L63" s="25"/>
      <c r="M63" s="25"/>
      <c r="N63" s="25"/>
      <c r="O63" s="53" t="e">
        <f t="shared" ref="O63" si="50">O61-O62</f>
        <v>#VALUE!</v>
      </c>
      <c r="P63" s="51" t="str">
        <f t="shared" si="0"/>
        <v/>
      </c>
      <c r="Q63" s="124" t="str">
        <f t="shared" si="47"/>
        <v/>
      </c>
      <c r="R63" s="2"/>
    </row>
    <row r="64" spans="2:18">
      <c r="B64" s="2"/>
      <c r="C64" s="147">
        <v>14</v>
      </c>
      <c r="D64" s="18"/>
      <c r="E64" s="32" t="s">
        <v>32</v>
      </c>
      <c r="F64" s="19"/>
      <c r="G64" s="19"/>
      <c r="H64" s="29">
        <f t="shared" ref="H64" si="51">IF(COUNT(F64:G64)=0,0,(AVERAGE(F64:G64)-$G$8))</f>
        <v>0</v>
      </c>
      <c r="I64" s="29" t="str">
        <f>IF(OR(ISNUMBER(Sample_1),ISNUMBER(Sample_2)),Sample_ave,"")</f>
        <v/>
      </c>
      <c r="J64" s="122" t="str">
        <f>I64</f>
        <v/>
      </c>
      <c r="K64" s="20">
        <v>0.1</v>
      </c>
      <c r="L64" s="18"/>
      <c r="M64" s="18">
        <v>100</v>
      </c>
      <c r="N64" s="18">
        <v>1</v>
      </c>
      <c r="O64" s="49" t="e">
        <f>H64*$E$15*(M64/K64)*(1/1000)*(100/L64)*(162/180)*$J$20*N64</f>
        <v>#VALUE!</v>
      </c>
      <c r="P64" s="49" t="str">
        <f t="shared" si="0"/>
        <v/>
      </c>
      <c r="Q64" s="122" t="str">
        <f t="shared" si="47"/>
        <v/>
      </c>
      <c r="R64" s="2"/>
    </row>
    <row r="65" spans="2:18">
      <c r="B65" s="2"/>
      <c r="C65" s="148"/>
      <c r="D65" s="21"/>
      <c r="E65" s="33" t="s">
        <v>34</v>
      </c>
      <c r="F65" s="23"/>
      <c r="G65" s="23"/>
      <c r="H65" s="29">
        <f t="shared" ref="H65" si="52">IF(COUNT(F65:G65)=0,0,(AVERAGE(F65:G65)-$G$9))</f>
        <v>0</v>
      </c>
      <c r="I65" s="30" t="str">
        <f>IF(OR(ISNUMBER(Sample_1),ISNUMBER(Sample_2)),Sample_ave,"")</f>
        <v/>
      </c>
      <c r="J65" s="123" t="str">
        <f>I65</f>
        <v/>
      </c>
      <c r="K65" s="22">
        <v>0.1</v>
      </c>
      <c r="L65" s="21"/>
      <c r="M65" s="22">
        <v>10.5</v>
      </c>
      <c r="N65" s="52">
        <v>1</v>
      </c>
      <c r="O65" s="49" t="e">
        <f t="shared" ref="O65" si="53">H65*$E$16*(M65/K65)*(1/1000)*(100/L65)*(162/180)*N65</f>
        <v>#VALUE!</v>
      </c>
      <c r="P65" s="50" t="str">
        <f t="shared" si="0"/>
        <v/>
      </c>
      <c r="Q65" s="123" t="str">
        <f t="shared" si="47"/>
        <v/>
      </c>
      <c r="R65" s="2"/>
    </row>
    <row r="66" spans="2:18">
      <c r="B66" s="2"/>
      <c r="C66" s="149"/>
      <c r="D66" s="24"/>
      <c r="E66" s="34" t="s">
        <v>36</v>
      </c>
      <c r="F66" s="25"/>
      <c r="G66" s="25"/>
      <c r="H66" s="25"/>
      <c r="I66" s="37"/>
      <c r="J66" s="124"/>
      <c r="K66" s="25"/>
      <c r="L66" s="25"/>
      <c r="M66" s="25"/>
      <c r="N66" s="25"/>
      <c r="O66" s="53" t="e">
        <f t="shared" ref="O66" si="54">O64-O65</f>
        <v>#VALUE!</v>
      </c>
      <c r="P66" s="51" t="str">
        <f t="shared" si="0"/>
        <v/>
      </c>
      <c r="Q66" s="124" t="str">
        <f t="shared" si="47"/>
        <v/>
      </c>
      <c r="R66" s="2"/>
    </row>
    <row r="67" spans="2:18">
      <c r="B67" s="2"/>
      <c r="C67" s="147">
        <v>15</v>
      </c>
      <c r="D67" s="18"/>
      <c r="E67" s="32" t="s">
        <v>32</v>
      </c>
      <c r="F67" s="19"/>
      <c r="G67" s="19"/>
      <c r="H67" s="29">
        <f t="shared" ref="H67" si="55">IF(COUNT(F67:G67)=0,0,(AVERAGE(F67:G67)-$G$8))</f>
        <v>0</v>
      </c>
      <c r="I67" s="29" t="str">
        <f>IF(OR(ISNUMBER(Sample_1),ISNUMBER(Sample_2)),Sample_ave,"")</f>
        <v/>
      </c>
      <c r="J67" s="122" t="str">
        <f>I67</f>
        <v/>
      </c>
      <c r="K67" s="20">
        <v>0.1</v>
      </c>
      <c r="L67" s="18"/>
      <c r="M67" s="18">
        <v>100</v>
      </c>
      <c r="N67" s="18">
        <v>1</v>
      </c>
      <c r="O67" s="49" t="e">
        <f>H67*$E$15*(M67/K67)*(1/1000)*(100/L67)*(162/180)*$J$20*N67</f>
        <v>#VALUE!</v>
      </c>
      <c r="P67" s="49" t="str">
        <f t="shared" si="0"/>
        <v/>
      </c>
      <c r="Q67" s="122" t="str">
        <f t="shared" si="47"/>
        <v/>
      </c>
      <c r="R67" s="2"/>
    </row>
    <row r="68" spans="2:18">
      <c r="B68" s="2"/>
      <c r="C68" s="148"/>
      <c r="D68" s="21"/>
      <c r="E68" s="33" t="s">
        <v>34</v>
      </c>
      <c r="F68" s="23"/>
      <c r="G68" s="23"/>
      <c r="H68" s="29">
        <f t="shared" ref="H68" si="56">IF(COUNT(F68:G68)=0,0,(AVERAGE(F68:G68)-$G$9))</f>
        <v>0</v>
      </c>
      <c r="I68" s="30" t="str">
        <f>IF(OR(ISNUMBER(Sample_1),ISNUMBER(Sample_2)),Sample_ave,"")</f>
        <v/>
      </c>
      <c r="J68" s="123" t="str">
        <f>I68</f>
        <v/>
      </c>
      <c r="K68" s="22">
        <v>0.1</v>
      </c>
      <c r="L68" s="21"/>
      <c r="M68" s="22">
        <v>10.5</v>
      </c>
      <c r="N68" s="52">
        <v>1</v>
      </c>
      <c r="O68" s="49" t="e">
        <f t="shared" ref="O68" si="57">H68*$E$16*(M68/K68)*(1/1000)*(100/L68)*(162/180)*N68</f>
        <v>#VALUE!</v>
      </c>
      <c r="P68" s="50" t="str">
        <f t="shared" si="0"/>
        <v/>
      </c>
      <c r="Q68" s="123" t="str">
        <f t="shared" si="47"/>
        <v/>
      </c>
      <c r="R68" s="2"/>
    </row>
    <row r="69" spans="2:18">
      <c r="B69" s="2"/>
      <c r="C69" s="149"/>
      <c r="D69" s="24"/>
      <c r="E69" s="34" t="s">
        <v>36</v>
      </c>
      <c r="F69" s="25"/>
      <c r="G69" s="25"/>
      <c r="H69" s="25"/>
      <c r="I69" s="37"/>
      <c r="J69" s="124"/>
      <c r="K69" s="25"/>
      <c r="L69" s="25"/>
      <c r="M69" s="25"/>
      <c r="N69" s="25"/>
      <c r="O69" s="53" t="e">
        <f t="shared" ref="O69" si="58">O67-O68</f>
        <v>#VALUE!</v>
      </c>
      <c r="P69" s="51" t="str">
        <f t="shared" si="0"/>
        <v/>
      </c>
      <c r="Q69" s="124" t="str">
        <f t="shared" si="47"/>
        <v/>
      </c>
      <c r="R69" s="2"/>
    </row>
    <row r="70" spans="2:18">
      <c r="B70" s="2"/>
      <c r="C70" s="147">
        <v>16</v>
      </c>
      <c r="D70" s="18"/>
      <c r="E70" s="32" t="s">
        <v>32</v>
      </c>
      <c r="F70" s="19"/>
      <c r="G70" s="19"/>
      <c r="H70" s="29">
        <f t="shared" ref="H70" si="59">IF(COUNT(F70:G70)=0,0,(AVERAGE(F70:G70)-$G$8))</f>
        <v>0</v>
      </c>
      <c r="I70" s="29" t="str">
        <f>IF(OR(ISNUMBER(Sample_1),ISNUMBER(Sample_2)),Sample_ave,"")</f>
        <v/>
      </c>
      <c r="J70" s="122" t="str">
        <f>I70</f>
        <v/>
      </c>
      <c r="K70" s="20">
        <v>0.1</v>
      </c>
      <c r="L70" s="18"/>
      <c r="M70" s="18">
        <v>100</v>
      </c>
      <c r="N70" s="18">
        <v>1</v>
      </c>
      <c r="O70" s="49" t="e">
        <f>H70*$E$15*(M70/K70)*(1/1000)*(100/L70)*(162/180)*$J$20*N70</f>
        <v>#VALUE!</v>
      </c>
      <c r="P70" s="49" t="str">
        <f t="shared" si="0"/>
        <v/>
      </c>
      <c r="Q70" s="122" t="str">
        <f t="shared" si="47"/>
        <v/>
      </c>
      <c r="R70" s="2"/>
    </row>
    <row r="71" spans="2:18">
      <c r="B71" s="2"/>
      <c r="C71" s="148"/>
      <c r="D71" s="21"/>
      <c r="E71" s="33" t="s">
        <v>34</v>
      </c>
      <c r="F71" s="23"/>
      <c r="G71" s="23"/>
      <c r="H71" s="29">
        <f t="shared" ref="H71" si="60">IF(COUNT(F71:G71)=0,0,(AVERAGE(F71:G71)-$G$9))</f>
        <v>0</v>
      </c>
      <c r="I71" s="30" t="str">
        <f>IF(OR(ISNUMBER(Sample_1),ISNUMBER(Sample_2)),Sample_ave,"")</f>
        <v/>
      </c>
      <c r="J71" s="123" t="str">
        <f>I71</f>
        <v/>
      </c>
      <c r="K71" s="22">
        <v>0.1</v>
      </c>
      <c r="L71" s="21"/>
      <c r="M71" s="22">
        <v>10.5</v>
      </c>
      <c r="N71" s="52">
        <v>1</v>
      </c>
      <c r="O71" s="49" t="e">
        <f t="shared" ref="O71" si="61">H71*$E$16*(M71/K71)*(1/1000)*(100/L71)*(162/180)*N71</f>
        <v>#VALUE!</v>
      </c>
      <c r="P71" s="50" t="str">
        <f t="shared" si="0"/>
        <v/>
      </c>
      <c r="Q71" s="123" t="str">
        <f t="shared" si="47"/>
        <v/>
      </c>
      <c r="R71" s="2"/>
    </row>
    <row r="72" spans="2:18">
      <c r="B72" s="2"/>
      <c r="C72" s="149"/>
      <c r="D72" s="24"/>
      <c r="E72" s="34" t="s">
        <v>36</v>
      </c>
      <c r="F72" s="25"/>
      <c r="G72" s="25"/>
      <c r="H72" s="25"/>
      <c r="I72" s="37"/>
      <c r="J72" s="124"/>
      <c r="K72" s="25"/>
      <c r="L72" s="25"/>
      <c r="M72" s="25"/>
      <c r="N72" s="25"/>
      <c r="O72" s="53" t="e">
        <f t="shared" ref="O72" si="62">O70-O71</f>
        <v>#VALUE!</v>
      </c>
      <c r="P72" s="51" t="str">
        <f t="shared" si="0"/>
        <v/>
      </c>
      <c r="Q72" s="124" t="str">
        <f t="shared" si="47"/>
        <v/>
      </c>
      <c r="R72" s="2"/>
    </row>
    <row r="73" spans="2:18">
      <c r="B73" s="2"/>
      <c r="C73" s="147">
        <v>17</v>
      </c>
      <c r="D73" s="18"/>
      <c r="E73" s="32" t="s">
        <v>32</v>
      </c>
      <c r="F73" s="19"/>
      <c r="G73" s="19"/>
      <c r="H73" s="29">
        <f t="shared" ref="H73" si="63">IF(COUNT(F73:G73)=0,0,(AVERAGE(F73:G73)-$G$8))</f>
        <v>0</v>
      </c>
      <c r="I73" s="29" t="str">
        <f>IF(OR(ISNUMBER(Sample_1),ISNUMBER(Sample_2)),Sample_ave,"")</f>
        <v/>
      </c>
      <c r="J73" s="122" t="str">
        <f>I73</f>
        <v/>
      </c>
      <c r="K73" s="20">
        <v>0.1</v>
      </c>
      <c r="L73" s="18"/>
      <c r="M73" s="18">
        <v>100</v>
      </c>
      <c r="N73" s="18">
        <v>1</v>
      </c>
      <c r="O73" s="49" t="e">
        <f>H73*$E$15*(M73/K73)*(1/1000)*(100/L73)*(162/180)*$J$20*N73</f>
        <v>#VALUE!</v>
      </c>
      <c r="P73" s="49" t="str">
        <f t="shared" si="0"/>
        <v/>
      </c>
      <c r="Q73" s="122" t="str">
        <f t="shared" si="47"/>
        <v/>
      </c>
      <c r="R73" s="2"/>
    </row>
    <row r="74" spans="2:18">
      <c r="B74" s="2"/>
      <c r="C74" s="148"/>
      <c r="D74" s="21"/>
      <c r="E74" s="33" t="s">
        <v>34</v>
      </c>
      <c r="F74" s="23"/>
      <c r="G74" s="23"/>
      <c r="H74" s="29">
        <f t="shared" ref="H74" si="64">IF(COUNT(F74:G74)=0,0,(AVERAGE(F74:G74)-$G$9))</f>
        <v>0</v>
      </c>
      <c r="I74" s="30" t="str">
        <f>IF(OR(ISNUMBER(Sample_1),ISNUMBER(Sample_2)),Sample_ave,"")</f>
        <v/>
      </c>
      <c r="J74" s="123" t="str">
        <f>I74</f>
        <v/>
      </c>
      <c r="K74" s="22">
        <v>0.1</v>
      </c>
      <c r="L74" s="21"/>
      <c r="M74" s="22">
        <v>10.5</v>
      </c>
      <c r="N74" s="52">
        <v>1</v>
      </c>
      <c r="O74" s="49" t="e">
        <f t="shared" ref="O74" si="65">H74*$E$16*(M74/K74)*(1/1000)*(100/L74)*(162/180)*N74</f>
        <v>#VALUE!</v>
      </c>
      <c r="P74" s="50" t="str">
        <f t="shared" si="0"/>
        <v/>
      </c>
      <c r="Q74" s="123" t="str">
        <f t="shared" si="47"/>
        <v/>
      </c>
      <c r="R74" s="2"/>
    </row>
    <row r="75" spans="2:18">
      <c r="B75" s="2"/>
      <c r="C75" s="149"/>
      <c r="D75" s="24"/>
      <c r="E75" s="34" t="s">
        <v>36</v>
      </c>
      <c r="F75" s="25"/>
      <c r="G75" s="25"/>
      <c r="H75" s="25"/>
      <c r="I75" s="37"/>
      <c r="J75" s="124"/>
      <c r="K75" s="25"/>
      <c r="L75" s="25"/>
      <c r="M75" s="25"/>
      <c r="N75" s="25"/>
      <c r="O75" s="53" t="e">
        <f t="shared" ref="O75" si="66">O73-O74</f>
        <v>#VALUE!</v>
      </c>
      <c r="P75" s="51" t="str">
        <f t="shared" si="0"/>
        <v/>
      </c>
      <c r="Q75" s="124" t="str">
        <f t="shared" si="47"/>
        <v/>
      </c>
      <c r="R75" s="2"/>
    </row>
    <row r="76" spans="2:18">
      <c r="B76" s="2"/>
      <c r="C76" s="147">
        <v>18</v>
      </c>
      <c r="D76" s="18"/>
      <c r="E76" s="32" t="s">
        <v>32</v>
      </c>
      <c r="F76" s="19"/>
      <c r="G76" s="19"/>
      <c r="H76" s="29">
        <f t="shared" ref="H76" si="67">IF(COUNT(F76:G76)=0,0,(AVERAGE(F76:G76)-$G$8))</f>
        <v>0</v>
      </c>
      <c r="I76" s="29" t="str">
        <f>IF(OR(ISNUMBER(Sample_1),ISNUMBER(Sample_2)),Sample_ave,"")</f>
        <v/>
      </c>
      <c r="J76" s="122" t="str">
        <f>I76</f>
        <v/>
      </c>
      <c r="K76" s="20">
        <v>0.1</v>
      </c>
      <c r="L76" s="18"/>
      <c r="M76" s="18">
        <v>100</v>
      </c>
      <c r="N76" s="18">
        <v>1</v>
      </c>
      <c r="O76" s="49" t="e">
        <f>H76*$E$15*(M76/K76)*(1/1000)*(100/L76)*(162/180)*$J$20*N76</f>
        <v>#VALUE!</v>
      </c>
      <c r="P76" s="49" t="str">
        <f t="shared" si="0"/>
        <v/>
      </c>
      <c r="Q76" s="122" t="str">
        <f t="shared" si="47"/>
        <v/>
      </c>
      <c r="R76" s="2"/>
    </row>
    <row r="77" spans="2:18">
      <c r="B77" s="2"/>
      <c r="C77" s="148"/>
      <c r="D77" s="21"/>
      <c r="E77" s="33" t="s">
        <v>34</v>
      </c>
      <c r="F77" s="23"/>
      <c r="G77" s="23"/>
      <c r="H77" s="29">
        <f t="shared" ref="H77" si="68">IF(COUNT(F77:G77)=0,0,(AVERAGE(F77:G77)-$G$9))</f>
        <v>0</v>
      </c>
      <c r="I77" s="30" t="str">
        <f>IF(OR(ISNUMBER(Sample_1),ISNUMBER(Sample_2)),Sample_ave,"")</f>
        <v/>
      </c>
      <c r="J77" s="123" t="str">
        <f>I77</f>
        <v/>
      </c>
      <c r="K77" s="22">
        <v>0.1</v>
      </c>
      <c r="L77" s="21"/>
      <c r="M77" s="22">
        <v>10.5</v>
      </c>
      <c r="N77" s="52">
        <v>1</v>
      </c>
      <c r="O77" s="49" t="e">
        <f t="shared" ref="O77" si="69">H77*$E$16*(M77/K77)*(1/1000)*(100/L77)*(162/180)*N77</f>
        <v>#VALUE!</v>
      </c>
      <c r="P77" s="50" t="str">
        <f t="shared" si="0"/>
        <v/>
      </c>
      <c r="Q77" s="123" t="str">
        <f t="shared" si="47"/>
        <v/>
      </c>
      <c r="R77" s="2"/>
    </row>
    <row r="78" spans="2:18">
      <c r="B78" s="2"/>
      <c r="C78" s="149"/>
      <c r="D78" s="24"/>
      <c r="E78" s="34" t="s">
        <v>36</v>
      </c>
      <c r="F78" s="25"/>
      <c r="G78" s="25"/>
      <c r="H78" s="25"/>
      <c r="I78" s="37"/>
      <c r="J78" s="124"/>
      <c r="K78" s="25"/>
      <c r="L78" s="25"/>
      <c r="M78" s="25"/>
      <c r="N78" s="25"/>
      <c r="O78" s="53" t="e">
        <f t="shared" ref="O78" si="70">O76-O77</f>
        <v>#VALUE!</v>
      </c>
      <c r="P78" s="51" t="str">
        <f t="shared" si="0"/>
        <v/>
      </c>
      <c r="Q78" s="124" t="str">
        <f t="shared" si="47"/>
        <v/>
      </c>
      <c r="R78" s="2"/>
    </row>
    <row r="79" spans="2:18">
      <c r="B79" s="2"/>
      <c r="C79" s="147">
        <v>19</v>
      </c>
      <c r="D79" s="18"/>
      <c r="E79" s="32" t="s">
        <v>32</v>
      </c>
      <c r="F79" s="19"/>
      <c r="G79" s="19"/>
      <c r="H79" s="29">
        <f t="shared" ref="H79" si="71">IF(COUNT(F79:G79)=0,0,(AVERAGE(F79:G79)-$G$8))</f>
        <v>0</v>
      </c>
      <c r="I79" s="29" t="str">
        <f>IF(OR(ISNUMBER(Sample_1),ISNUMBER(Sample_2)),Sample_ave,"")</f>
        <v/>
      </c>
      <c r="J79" s="122" t="str">
        <f>I79</f>
        <v/>
      </c>
      <c r="K79" s="20">
        <v>0.1</v>
      </c>
      <c r="L79" s="18"/>
      <c r="M79" s="18">
        <v>100</v>
      </c>
      <c r="N79" s="18">
        <v>1</v>
      </c>
      <c r="O79" s="49" t="e">
        <f>H79*$E$15*(M79/K79)*(1/1000)*(100/L79)*(162/180)*$J$20*N79</f>
        <v>#VALUE!</v>
      </c>
      <c r="P79" s="49" t="str">
        <f>IF(ISERROR(Analyte_g_100g),"",Analyte_g_100g)</f>
        <v/>
      </c>
      <c r="Q79" s="122" t="str">
        <f t="shared" si="47"/>
        <v/>
      </c>
      <c r="R79" s="2"/>
    </row>
    <row r="80" spans="2:18">
      <c r="B80" s="2"/>
      <c r="C80" s="148"/>
      <c r="D80" s="21"/>
      <c r="E80" s="33" t="s">
        <v>34</v>
      </c>
      <c r="F80" s="23"/>
      <c r="G80" s="23"/>
      <c r="H80" s="29">
        <f t="shared" ref="H80" si="72">IF(COUNT(F80:G80)=0,0,(AVERAGE(F80:G80)-$G$9))</f>
        <v>0</v>
      </c>
      <c r="I80" s="30" t="str">
        <f>IF(OR(ISNUMBER(Sample_1),ISNUMBER(Sample_2)),Sample_ave,"")</f>
        <v/>
      </c>
      <c r="J80" s="123" t="str">
        <f>I80</f>
        <v/>
      </c>
      <c r="K80" s="22">
        <v>0.1</v>
      </c>
      <c r="L80" s="21"/>
      <c r="M80" s="22">
        <v>10.5</v>
      </c>
      <c r="N80" s="52">
        <v>1</v>
      </c>
      <c r="O80" s="49" t="e">
        <f t="shared" ref="O80" si="73">H80*$E$16*(M80/K80)*(1/1000)*(100/L80)*(162/180)*N80</f>
        <v>#VALUE!</v>
      </c>
      <c r="P80" s="50" t="str">
        <f t="shared" si="0"/>
        <v/>
      </c>
      <c r="Q80" s="123" t="str">
        <f t="shared" si="47"/>
        <v/>
      </c>
      <c r="R80" s="2"/>
    </row>
    <row r="81" spans="2:18">
      <c r="B81" s="2"/>
      <c r="C81" s="149"/>
      <c r="D81" s="24"/>
      <c r="E81" s="34" t="s">
        <v>36</v>
      </c>
      <c r="F81" s="25"/>
      <c r="G81" s="25"/>
      <c r="H81" s="25"/>
      <c r="I81" s="37"/>
      <c r="J81" s="124"/>
      <c r="K81" s="25"/>
      <c r="L81" s="25"/>
      <c r="M81" s="25"/>
      <c r="N81" s="25"/>
      <c r="O81" s="53" t="e">
        <f t="shared" ref="O81" si="74">O79-O80</f>
        <v>#VALUE!</v>
      </c>
      <c r="P81" s="51" t="str">
        <f t="shared" si="0"/>
        <v/>
      </c>
      <c r="Q81" s="124" t="str">
        <f t="shared" si="47"/>
        <v/>
      </c>
      <c r="R81" s="2"/>
    </row>
    <row r="82" spans="2:18">
      <c r="B82" s="2"/>
      <c r="C82" s="147">
        <v>20</v>
      </c>
      <c r="D82" s="18"/>
      <c r="E82" s="32" t="s">
        <v>32</v>
      </c>
      <c r="F82" s="19"/>
      <c r="G82" s="19"/>
      <c r="H82" s="29">
        <f t="shared" ref="H82" si="75">IF(COUNT(F82:G82)=0,0,(AVERAGE(F82:G82)-$G$8))</f>
        <v>0</v>
      </c>
      <c r="I82" s="29" t="str">
        <f>IF(OR(ISNUMBER(Sample_1),ISNUMBER(Sample_2)),Sample_ave,"")</f>
        <v/>
      </c>
      <c r="J82" s="122" t="str">
        <f>I82</f>
        <v/>
      </c>
      <c r="K82" s="20">
        <v>0.1</v>
      </c>
      <c r="L82" s="18"/>
      <c r="M82" s="18">
        <v>100</v>
      </c>
      <c r="N82" s="18">
        <v>1</v>
      </c>
      <c r="O82" s="49" t="e">
        <f>H82*$E$15*(M82/K82)*(1/1000)*(100/L82)*(162/180)*$J$20*N82</f>
        <v>#VALUE!</v>
      </c>
      <c r="P82" s="49" t="str">
        <f t="shared" si="0"/>
        <v/>
      </c>
      <c r="Q82" s="122" t="str">
        <f t="shared" si="47"/>
        <v/>
      </c>
      <c r="R82" s="2"/>
    </row>
    <row r="83" spans="2:18">
      <c r="B83" s="2"/>
      <c r="C83" s="148"/>
      <c r="D83" s="21"/>
      <c r="E83" s="33" t="s">
        <v>34</v>
      </c>
      <c r="F83" s="23"/>
      <c r="G83" s="23"/>
      <c r="H83" s="29">
        <f t="shared" ref="H83" si="76">IF(COUNT(F83:G83)=0,0,(AVERAGE(F83:G83)-$G$9))</f>
        <v>0</v>
      </c>
      <c r="I83" s="30" t="str">
        <f>IF(OR(ISNUMBER(Sample_1),ISNUMBER(Sample_2)),Sample_ave,"")</f>
        <v/>
      </c>
      <c r="J83" s="123" t="str">
        <f>I83</f>
        <v/>
      </c>
      <c r="K83" s="22">
        <v>0.1</v>
      </c>
      <c r="L83" s="21"/>
      <c r="M83" s="22">
        <v>10.5</v>
      </c>
      <c r="N83" s="52">
        <v>1</v>
      </c>
      <c r="O83" s="49" t="e">
        <f t="shared" ref="O83" si="77">H83*$E$16*(M83/K83)*(1/1000)*(100/L83)*(162/180)*N83</f>
        <v>#VALUE!</v>
      </c>
      <c r="P83" s="50" t="str">
        <f t="shared" si="0"/>
        <v/>
      </c>
      <c r="Q83" s="123" t="str">
        <f t="shared" si="47"/>
        <v/>
      </c>
      <c r="R83" s="2"/>
    </row>
    <row r="84" spans="2:18">
      <c r="B84" s="2"/>
      <c r="C84" s="149"/>
      <c r="D84" s="24"/>
      <c r="E84" s="34" t="s">
        <v>36</v>
      </c>
      <c r="F84" s="25"/>
      <c r="G84" s="25"/>
      <c r="H84" s="25"/>
      <c r="I84" s="37"/>
      <c r="J84" s="124"/>
      <c r="K84" s="25"/>
      <c r="L84" s="25"/>
      <c r="M84" s="25"/>
      <c r="N84" s="25"/>
      <c r="O84" s="53" t="e">
        <f t="shared" ref="O84" si="78">O82-O83</f>
        <v>#VALUE!</v>
      </c>
      <c r="P84" s="51" t="str">
        <f t="shared" si="0"/>
        <v/>
      </c>
      <c r="Q84" s="124" t="str">
        <f t="shared" si="47"/>
        <v/>
      </c>
      <c r="R84" s="2"/>
    </row>
    <row r="85" spans="2:18">
      <c r="B85" s="2"/>
      <c r="C85" s="147">
        <v>21</v>
      </c>
      <c r="D85" s="18"/>
      <c r="E85" s="32" t="s">
        <v>32</v>
      </c>
      <c r="F85" s="19"/>
      <c r="G85" s="19"/>
      <c r="H85" s="29">
        <f t="shared" ref="H85" si="79">IF(COUNT(F85:G85)=0,0,(AVERAGE(F85:G85)-$G$8))</f>
        <v>0</v>
      </c>
      <c r="I85" s="29" t="str">
        <f>IF(OR(ISNUMBER(Sample_1),ISNUMBER(Sample_2)),Sample_ave,"")</f>
        <v/>
      </c>
      <c r="J85" s="122" t="str">
        <f>I85</f>
        <v/>
      </c>
      <c r="K85" s="20">
        <v>0.1</v>
      </c>
      <c r="L85" s="18"/>
      <c r="M85" s="18">
        <v>100</v>
      </c>
      <c r="N85" s="18">
        <v>1</v>
      </c>
      <c r="O85" s="49" t="e">
        <f>H85*$E$15*(M85/K85)*(1/1000)*(100/L85)*(162/180)*$J$20*N85</f>
        <v>#VALUE!</v>
      </c>
      <c r="P85" s="49" t="str">
        <f t="shared" si="0"/>
        <v/>
      </c>
      <c r="Q85" s="122" t="str">
        <f t="shared" si="47"/>
        <v/>
      </c>
      <c r="R85" s="2"/>
    </row>
    <row r="86" spans="2:18">
      <c r="B86" s="2"/>
      <c r="C86" s="148"/>
      <c r="D86" s="21"/>
      <c r="E86" s="33" t="s">
        <v>34</v>
      </c>
      <c r="F86" s="23"/>
      <c r="G86" s="23"/>
      <c r="H86" s="29">
        <f t="shared" ref="H86" si="80">IF(COUNT(F86:G86)=0,0,(AVERAGE(F86:G86)-$G$9))</f>
        <v>0</v>
      </c>
      <c r="I86" s="30" t="str">
        <f>IF(OR(ISNUMBER(Sample_1),ISNUMBER(Sample_2)),Sample_ave,"")</f>
        <v/>
      </c>
      <c r="J86" s="123" t="str">
        <f>I86</f>
        <v/>
      </c>
      <c r="K86" s="22">
        <v>0.1</v>
      </c>
      <c r="L86" s="21"/>
      <c r="M86" s="22">
        <v>10.5</v>
      </c>
      <c r="N86" s="52">
        <v>1</v>
      </c>
      <c r="O86" s="49" t="e">
        <f t="shared" ref="O86" si="81">H86*$E$16*(M86/K86)*(1/1000)*(100/L86)*(162/180)*N86</f>
        <v>#VALUE!</v>
      </c>
      <c r="P86" s="50" t="str">
        <f t="shared" si="0"/>
        <v/>
      </c>
      <c r="Q86" s="123" t="str">
        <f t="shared" si="47"/>
        <v/>
      </c>
      <c r="R86" s="2"/>
    </row>
    <row r="87" spans="2:18">
      <c r="B87" s="2"/>
      <c r="C87" s="149"/>
      <c r="D87" s="24"/>
      <c r="E87" s="34" t="s">
        <v>36</v>
      </c>
      <c r="F87" s="25"/>
      <c r="G87" s="25"/>
      <c r="H87" s="25"/>
      <c r="I87" s="37"/>
      <c r="J87" s="124"/>
      <c r="K87" s="25"/>
      <c r="L87" s="25"/>
      <c r="M87" s="25"/>
      <c r="N87" s="25"/>
      <c r="O87" s="53" t="e">
        <f t="shared" ref="O87" si="82">O85-O86</f>
        <v>#VALUE!</v>
      </c>
      <c r="P87" s="51" t="str">
        <f t="shared" si="0"/>
        <v/>
      </c>
      <c r="Q87" s="124" t="str">
        <f t="shared" si="47"/>
        <v/>
      </c>
      <c r="R87" s="2"/>
    </row>
    <row r="88" spans="2:18">
      <c r="B88" s="2"/>
      <c r="C88" s="147">
        <v>22</v>
      </c>
      <c r="D88" s="18"/>
      <c r="E88" s="32" t="s">
        <v>32</v>
      </c>
      <c r="F88" s="19"/>
      <c r="G88" s="19"/>
      <c r="H88" s="29">
        <f t="shared" ref="H88" si="83">IF(COUNT(F88:G88)=0,0,(AVERAGE(F88:G88)-$G$8))</f>
        <v>0</v>
      </c>
      <c r="I88" s="29" t="str">
        <f>IF(OR(ISNUMBER(Sample_1),ISNUMBER(Sample_2)),Sample_ave,"")</f>
        <v/>
      </c>
      <c r="J88" s="122" t="str">
        <f>I88</f>
        <v/>
      </c>
      <c r="K88" s="20">
        <v>0.1</v>
      </c>
      <c r="L88" s="18"/>
      <c r="M88" s="18">
        <v>100</v>
      </c>
      <c r="N88" s="18">
        <v>1</v>
      </c>
      <c r="O88" s="49" t="e">
        <f>H88*$E$15*(M88/K88)*(1/1000)*(100/L88)*(162/180)*$J$20*N88</f>
        <v>#VALUE!</v>
      </c>
      <c r="P88" s="49" t="str">
        <f t="shared" si="0"/>
        <v/>
      </c>
      <c r="Q88" s="122" t="str">
        <f t="shared" si="47"/>
        <v/>
      </c>
      <c r="R88" s="2"/>
    </row>
    <row r="89" spans="2:18">
      <c r="B89" s="2"/>
      <c r="C89" s="148"/>
      <c r="D89" s="21"/>
      <c r="E89" s="33" t="s">
        <v>34</v>
      </c>
      <c r="F89" s="23"/>
      <c r="G89" s="23"/>
      <c r="H89" s="29">
        <f t="shared" ref="H89" si="84">IF(COUNT(F89:G89)=0,0,(AVERAGE(F89:G89)-$G$9))</f>
        <v>0</v>
      </c>
      <c r="I89" s="30" t="str">
        <f>IF(OR(ISNUMBER(Sample_1),ISNUMBER(Sample_2)),Sample_ave,"")</f>
        <v/>
      </c>
      <c r="J89" s="123" t="str">
        <f>I89</f>
        <v/>
      </c>
      <c r="K89" s="22">
        <v>0.1</v>
      </c>
      <c r="L89" s="21"/>
      <c r="M89" s="22">
        <v>10.5</v>
      </c>
      <c r="N89" s="52">
        <v>1</v>
      </c>
      <c r="O89" s="49" t="e">
        <f t="shared" ref="O89" si="85">H89*$E$16*(M89/K89)*(1/1000)*(100/L89)*(162/180)*N89</f>
        <v>#VALUE!</v>
      </c>
      <c r="P89" s="50" t="str">
        <f t="shared" si="0"/>
        <v/>
      </c>
      <c r="Q89" s="123" t="str">
        <f t="shared" si="47"/>
        <v/>
      </c>
      <c r="R89" s="2"/>
    </row>
    <row r="90" spans="2:18">
      <c r="B90" s="2"/>
      <c r="C90" s="149"/>
      <c r="D90" s="24"/>
      <c r="E90" s="34" t="s">
        <v>36</v>
      </c>
      <c r="F90" s="25"/>
      <c r="G90" s="25"/>
      <c r="H90" s="25"/>
      <c r="I90" s="37"/>
      <c r="J90" s="124"/>
      <c r="K90" s="25"/>
      <c r="L90" s="25"/>
      <c r="M90" s="25"/>
      <c r="N90" s="25"/>
      <c r="O90" s="53" t="e">
        <f t="shared" ref="O90" si="86">O88-O89</f>
        <v>#VALUE!</v>
      </c>
      <c r="P90" s="51" t="str">
        <f t="shared" si="0"/>
        <v/>
      </c>
      <c r="Q90" s="124" t="str">
        <f t="shared" si="47"/>
        <v/>
      </c>
      <c r="R90" s="2"/>
    </row>
    <row r="91" spans="2:18">
      <c r="B91" s="2"/>
      <c r="C91" s="147">
        <v>23</v>
      </c>
      <c r="D91" s="18"/>
      <c r="E91" s="32" t="s">
        <v>32</v>
      </c>
      <c r="F91" s="19"/>
      <c r="G91" s="19"/>
      <c r="H91" s="29">
        <f t="shared" ref="H91" si="87">IF(COUNT(F91:G91)=0,0,(AVERAGE(F91:G91)-$G$8))</f>
        <v>0</v>
      </c>
      <c r="I91" s="29" t="str">
        <f>IF(OR(ISNUMBER(Sample_1),ISNUMBER(Sample_2)),Sample_ave,"")</f>
        <v/>
      </c>
      <c r="J91" s="122" t="str">
        <f>I91</f>
        <v/>
      </c>
      <c r="K91" s="20">
        <v>0.1</v>
      </c>
      <c r="L91" s="18"/>
      <c r="M91" s="18">
        <v>100</v>
      </c>
      <c r="N91" s="18">
        <v>1</v>
      </c>
      <c r="O91" s="49" t="e">
        <f>H91*$E$15*(M91/K91)*(1/1000)*(100/L91)*(162/180)*$J$20*N91</f>
        <v>#VALUE!</v>
      </c>
      <c r="P91" s="49" t="str">
        <f t="shared" si="0"/>
        <v/>
      </c>
      <c r="Q91" s="122" t="str">
        <f t="shared" si="47"/>
        <v/>
      </c>
      <c r="R91" s="2"/>
    </row>
    <row r="92" spans="2:18">
      <c r="B92" s="2"/>
      <c r="C92" s="148"/>
      <c r="D92" s="21"/>
      <c r="E92" s="33" t="s">
        <v>34</v>
      </c>
      <c r="F92" s="23"/>
      <c r="G92" s="23"/>
      <c r="H92" s="29">
        <f t="shared" ref="H92" si="88">IF(COUNT(F92:G92)=0,0,(AVERAGE(F92:G92)-$G$9))</f>
        <v>0</v>
      </c>
      <c r="I92" s="30" t="str">
        <f>IF(OR(ISNUMBER(Sample_1),ISNUMBER(Sample_2)),Sample_ave,"")</f>
        <v/>
      </c>
      <c r="J92" s="123" t="str">
        <f>I92</f>
        <v/>
      </c>
      <c r="K92" s="22">
        <v>0.1</v>
      </c>
      <c r="L92" s="21"/>
      <c r="M92" s="22">
        <v>10.5</v>
      </c>
      <c r="N92" s="52">
        <v>1</v>
      </c>
      <c r="O92" s="49" t="e">
        <f t="shared" ref="O92" si="89">H92*$E$16*(M92/K92)*(1/1000)*(100/L92)*(162/180)*N92</f>
        <v>#VALUE!</v>
      </c>
      <c r="P92" s="50" t="str">
        <f t="shared" si="0"/>
        <v/>
      </c>
      <c r="Q92" s="123" t="str">
        <f t="shared" si="47"/>
        <v/>
      </c>
      <c r="R92" s="2"/>
    </row>
    <row r="93" spans="2:18">
      <c r="B93" s="2"/>
      <c r="C93" s="149"/>
      <c r="D93" s="24"/>
      <c r="E93" s="34" t="s">
        <v>36</v>
      </c>
      <c r="F93" s="25"/>
      <c r="G93" s="25"/>
      <c r="H93" s="25"/>
      <c r="I93" s="37"/>
      <c r="J93" s="124"/>
      <c r="K93" s="25"/>
      <c r="L93" s="25"/>
      <c r="M93" s="25"/>
      <c r="N93" s="25"/>
      <c r="O93" s="53" t="e">
        <f t="shared" ref="O93" si="90">O91-O92</f>
        <v>#VALUE!</v>
      </c>
      <c r="P93" s="51" t="str">
        <f t="shared" si="0"/>
        <v/>
      </c>
      <c r="Q93" s="124" t="str">
        <f t="shared" si="47"/>
        <v/>
      </c>
      <c r="R93" s="2"/>
    </row>
    <row r="94" spans="2:18">
      <c r="B94" s="2"/>
      <c r="C94" s="147">
        <v>24</v>
      </c>
      <c r="D94" s="18"/>
      <c r="E94" s="32" t="s">
        <v>32</v>
      </c>
      <c r="F94" s="19"/>
      <c r="G94" s="19"/>
      <c r="H94" s="29">
        <f t="shared" ref="H94" si="91">IF(COUNT(F94:G94)=0,0,(AVERAGE(F94:G94)-$G$8))</f>
        <v>0</v>
      </c>
      <c r="I94" s="29" t="str">
        <f>IF(OR(ISNUMBER(Sample_1),ISNUMBER(Sample_2)),Sample_ave,"")</f>
        <v/>
      </c>
      <c r="J94" s="122" t="str">
        <f>I94</f>
        <v/>
      </c>
      <c r="K94" s="20">
        <v>0.1</v>
      </c>
      <c r="L94" s="18"/>
      <c r="M94" s="18">
        <v>100</v>
      </c>
      <c r="N94" s="18">
        <v>1</v>
      </c>
      <c r="O94" s="49" t="e">
        <f>H94*$E$15*(M94/K94)*(1/1000)*(100/L94)*(162/180)*$J$20*N94</f>
        <v>#VALUE!</v>
      </c>
      <c r="P94" s="49" t="str">
        <f t="shared" si="0"/>
        <v/>
      </c>
      <c r="Q94" s="122" t="str">
        <f t="shared" si="1"/>
        <v/>
      </c>
      <c r="R94" s="2"/>
    </row>
    <row r="95" spans="2:18">
      <c r="B95" s="2"/>
      <c r="C95" s="148"/>
      <c r="D95" s="21"/>
      <c r="E95" s="33" t="s">
        <v>34</v>
      </c>
      <c r="F95" s="23"/>
      <c r="G95" s="23"/>
      <c r="H95" s="29">
        <f t="shared" ref="H95" si="92">IF(COUNT(F95:G95)=0,0,(AVERAGE(F95:G95)-$G$9))</f>
        <v>0</v>
      </c>
      <c r="I95" s="30" t="str">
        <f>IF(OR(ISNUMBER(Sample_1),ISNUMBER(Sample_2)),Sample_ave,"")</f>
        <v/>
      </c>
      <c r="J95" s="123" t="str">
        <f>I95</f>
        <v/>
      </c>
      <c r="K95" s="22">
        <v>0.1</v>
      </c>
      <c r="L95" s="21"/>
      <c r="M95" s="22">
        <v>10.5</v>
      </c>
      <c r="N95" s="52">
        <v>1</v>
      </c>
      <c r="O95" s="49" t="e">
        <f t="shared" ref="O95" si="93">H95*$E$16*(M95/K95)*(1/1000)*(100/L95)*(162/180)*N95</f>
        <v>#VALUE!</v>
      </c>
      <c r="P95" s="50" t="str">
        <f t="shared" si="0"/>
        <v/>
      </c>
      <c r="Q95" s="123" t="str">
        <f t="shared" si="1"/>
        <v/>
      </c>
      <c r="R95" s="2"/>
    </row>
    <row r="96" spans="2:18">
      <c r="B96" s="2"/>
      <c r="C96" s="149"/>
      <c r="D96" s="24"/>
      <c r="E96" s="34" t="s">
        <v>36</v>
      </c>
      <c r="F96" s="25"/>
      <c r="G96" s="25"/>
      <c r="H96" s="25"/>
      <c r="I96" s="37"/>
      <c r="J96" s="124"/>
      <c r="K96" s="25"/>
      <c r="L96" s="25"/>
      <c r="M96" s="25"/>
      <c r="N96" s="25"/>
      <c r="O96" s="53" t="e">
        <f t="shared" ref="O96" si="94">O94-O95</f>
        <v>#VALUE!</v>
      </c>
      <c r="P96" s="51" t="str">
        <f t="shared" si="0"/>
        <v/>
      </c>
      <c r="Q96" s="124" t="str">
        <f t="shared" si="1"/>
        <v/>
      </c>
      <c r="R96" s="2"/>
    </row>
    <row r="97" spans="2:18">
      <c r="B97" s="2"/>
      <c r="C97" s="147">
        <v>25</v>
      </c>
      <c r="D97" s="18"/>
      <c r="E97" s="32" t="s">
        <v>32</v>
      </c>
      <c r="F97" s="19"/>
      <c r="G97" s="19"/>
      <c r="H97" s="29">
        <f t="shared" ref="H97" si="95">IF(COUNT(F97:G97)=0,0,(AVERAGE(F97:G97)-$G$8))</f>
        <v>0</v>
      </c>
      <c r="I97" s="29" t="str">
        <f>IF(OR(ISNUMBER(Sample_1),ISNUMBER(Sample_2)),Sample_ave,"")</f>
        <v/>
      </c>
      <c r="J97" s="122" t="str">
        <f>I97</f>
        <v/>
      </c>
      <c r="K97" s="20">
        <v>0.1</v>
      </c>
      <c r="L97" s="18"/>
      <c r="M97" s="18">
        <v>100</v>
      </c>
      <c r="N97" s="18">
        <v>1</v>
      </c>
      <c r="O97" s="49" t="e">
        <f>H97*$E$15*(M97/K97)*(1/1000)*(100/L97)*(162/180)*$J$20*N97</f>
        <v>#VALUE!</v>
      </c>
      <c r="P97" s="49" t="str">
        <f t="shared" si="0"/>
        <v/>
      </c>
      <c r="Q97" s="122" t="str">
        <f t="shared" si="1"/>
        <v/>
      </c>
      <c r="R97" s="2"/>
    </row>
    <row r="98" spans="2:18">
      <c r="B98" s="2"/>
      <c r="C98" s="148"/>
      <c r="D98" s="21"/>
      <c r="E98" s="33" t="s">
        <v>34</v>
      </c>
      <c r="F98" s="23"/>
      <c r="G98" s="23"/>
      <c r="H98" s="29">
        <f t="shared" ref="H98" si="96">IF(COUNT(F98:G98)=0,0,(AVERAGE(F98:G98)-$G$9))</f>
        <v>0</v>
      </c>
      <c r="I98" s="30" t="str">
        <f>IF(OR(ISNUMBER(Sample_1),ISNUMBER(Sample_2)),Sample_ave,"")</f>
        <v/>
      </c>
      <c r="J98" s="123" t="str">
        <f>I98</f>
        <v/>
      </c>
      <c r="K98" s="22">
        <v>0.1</v>
      </c>
      <c r="L98" s="21"/>
      <c r="M98" s="22">
        <v>10.5</v>
      </c>
      <c r="N98" s="52">
        <v>1</v>
      </c>
      <c r="O98" s="49" t="e">
        <f t="shared" ref="O98" si="97">H98*$E$16*(M98/K98)*(1/1000)*(100/L98)*(162/180)*N98</f>
        <v>#VALUE!</v>
      </c>
      <c r="P98" s="50" t="str">
        <f t="shared" si="0"/>
        <v/>
      </c>
      <c r="Q98" s="123" t="str">
        <f t="shared" si="1"/>
        <v/>
      </c>
      <c r="R98" s="2"/>
    </row>
    <row r="99" spans="2:18">
      <c r="B99" s="2"/>
      <c r="C99" s="149"/>
      <c r="D99" s="24"/>
      <c r="E99" s="34" t="s">
        <v>36</v>
      </c>
      <c r="F99" s="25"/>
      <c r="G99" s="25"/>
      <c r="H99" s="25"/>
      <c r="I99" s="37"/>
      <c r="J99" s="124"/>
      <c r="K99" s="25"/>
      <c r="L99" s="25"/>
      <c r="M99" s="25"/>
      <c r="N99" s="25"/>
      <c r="O99" s="53" t="e">
        <f t="shared" ref="O99" si="98">O97-O98</f>
        <v>#VALUE!</v>
      </c>
      <c r="P99" s="51" t="str">
        <f t="shared" si="0"/>
        <v/>
      </c>
      <c r="Q99" s="124" t="str">
        <f t="shared" si="1"/>
        <v/>
      </c>
      <c r="R99" s="2"/>
    </row>
    <row r="100" spans="2:18">
      <c r="B100" s="2"/>
      <c r="C100" s="147">
        <v>26</v>
      </c>
      <c r="D100" s="18"/>
      <c r="E100" s="32" t="s">
        <v>32</v>
      </c>
      <c r="F100" s="19"/>
      <c r="G100" s="19"/>
      <c r="H100" s="29">
        <f t="shared" ref="H100" si="99">IF(COUNT(F100:G100)=0,0,(AVERAGE(F100:G100)-$G$8))</f>
        <v>0</v>
      </c>
      <c r="I100" s="29" t="str">
        <f>IF(OR(ISNUMBER(Sample_1),ISNUMBER(Sample_2)),Sample_ave,"")</f>
        <v/>
      </c>
      <c r="J100" s="122" t="str">
        <f>I100</f>
        <v/>
      </c>
      <c r="K100" s="20">
        <v>0.1</v>
      </c>
      <c r="L100" s="18"/>
      <c r="M100" s="18">
        <v>100</v>
      </c>
      <c r="N100" s="18">
        <v>1</v>
      </c>
      <c r="O100" s="49" t="e">
        <f>H100*$E$15*(M100/K100)*(1/1000)*(100/L100)*(162/180)*$J$20*N100</f>
        <v>#VALUE!</v>
      </c>
      <c r="P100" s="49" t="str">
        <f t="shared" si="0"/>
        <v/>
      </c>
      <c r="Q100" s="122" t="str">
        <f t="shared" si="1"/>
        <v/>
      </c>
      <c r="R100" s="2"/>
    </row>
    <row r="101" spans="2:18">
      <c r="B101" s="2"/>
      <c r="C101" s="148"/>
      <c r="D101" s="21"/>
      <c r="E101" s="33" t="s">
        <v>34</v>
      </c>
      <c r="F101" s="23"/>
      <c r="G101" s="23"/>
      <c r="H101" s="29">
        <f t="shared" ref="H101" si="100">IF(COUNT(F101:G101)=0,0,(AVERAGE(F101:G101)-$G$9))</f>
        <v>0</v>
      </c>
      <c r="I101" s="30" t="str">
        <f>IF(OR(ISNUMBER(Sample_1),ISNUMBER(Sample_2)),Sample_ave,"")</f>
        <v/>
      </c>
      <c r="J101" s="123" t="str">
        <f>I101</f>
        <v/>
      </c>
      <c r="K101" s="22">
        <v>0.1</v>
      </c>
      <c r="L101" s="21"/>
      <c r="M101" s="22">
        <v>10.5</v>
      </c>
      <c r="N101" s="52">
        <v>1</v>
      </c>
      <c r="O101" s="49" t="e">
        <f t="shared" ref="O101" si="101">H101*$E$16*(M101/K101)*(1/1000)*(100/L101)*(162/180)*N101</f>
        <v>#VALUE!</v>
      </c>
      <c r="P101" s="50" t="str">
        <f t="shared" si="0"/>
        <v/>
      </c>
      <c r="Q101" s="123" t="str">
        <f t="shared" si="1"/>
        <v/>
      </c>
      <c r="R101" s="2"/>
    </row>
    <row r="102" spans="2:18">
      <c r="B102" s="2"/>
      <c r="C102" s="149"/>
      <c r="D102" s="24"/>
      <c r="E102" s="34" t="s">
        <v>36</v>
      </c>
      <c r="F102" s="25"/>
      <c r="G102" s="25"/>
      <c r="H102" s="25"/>
      <c r="I102" s="37"/>
      <c r="J102" s="124"/>
      <c r="K102" s="25"/>
      <c r="L102" s="25"/>
      <c r="M102" s="25"/>
      <c r="N102" s="25"/>
      <c r="O102" s="53" t="e">
        <f t="shared" ref="O102" si="102">O100-O101</f>
        <v>#VALUE!</v>
      </c>
      <c r="P102" s="51" t="str">
        <f t="shared" si="0"/>
        <v/>
      </c>
      <c r="Q102" s="124" t="str">
        <f t="shared" si="1"/>
        <v/>
      </c>
      <c r="R102" s="2"/>
    </row>
    <row r="103" spans="2:18">
      <c r="B103" s="2"/>
      <c r="C103" s="147">
        <v>27</v>
      </c>
      <c r="D103" s="18"/>
      <c r="E103" s="32" t="s">
        <v>32</v>
      </c>
      <c r="F103" s="19"/>
      <c r="G103" s="19"/>
      <c r="H103" s="29">
        <f t="shared" ref="H103" si="103">IF(COUNT(F103:G103)=0,0,(AVERAGE(F103:G103)-$G$8))</f>
        <v>0</v>
      </c>
      <c r="I103" s="29" t="str">
        <f>IF(OR(ISNUMBER(Sample_1),ISNUMBER(Sample_2)),Sample_ave,"")</f>
        <v/>
      </c>
      <c r="J103" s="122" t="str">
        <f>I103</f>
        <v/>
      </c>
      <c r="K103" s="20">
        <v>0.1</v>
      </c>
      <c r="L103" s="18"/>
      <c r="M103" s="18">
        <v>100</v>
      </c>
      <c r="N103" s="18">
        <v>1</v>
      </c>
      <c r="O103" s="49" t="e">
        <f>H103*$E$15*(M103/K103)*(1/1000)*(100/L103)*(162/180)*$J$20*N103</f>
        <v>#VALUE!</v>
      </c>
      <c r="P103" s="49" t="str">
        <f t="shared" si="0"/>
        <v/>
      </c>
      <c r="Q103" s="122" t="str">
        <f t="shared" si="1"/>
        <v/>
      </c>
      <c r="R103" s="2"/>
    </row>
    <row r="104" spans="2:18">
      <c r="B104" s="2"/>
      <c r="C104" s="148"/>
      <c r="D104" s="21"/>
      <c r="E104" s="33" t="s">
        <v>34</v>
      </c>
      <c r="F104" s="23"/>
      <c r="G104" s="23"/>
      <c r="H104" s="29">
        <f t="shared" ref="H104" si="104">IF(COUNT(F104:G104)=0,0,(AVERAGE(F104:G104)-$G$9))</f>
        <v>0</v>
      </c>
      <c r="I104" s="30" t="str">
        <f>IF(OR(ISNUMBER(Sample_1),ISNUMBER(Sample_2)),Sample_ave,"")</f>
        <v/>
      </c>
      <c r="J104" s="123" t="str">
        <f>I104</f>
        <v/>
      </c>
      <c r="K104" s="22">
        <v>0.1</v>
      </c>
      <c r="L104" s="21"/>
      <c r="M104" s="22">
        <v>10.5</v>
      </c>
      <c r="N104" s="52">
        <v>1</v>
      </c>
      <c r="O104" s="49" t="e">
        <f t="shared" ref="O104" si="105">H104*$E$16*(M104/K104)*(1/1000)*(100/L104)*(162/180)*N104</f>
        <v>#VALUE!</v>
      </c>
      <c r="P104" s="50" t="str">
        <f t="shared" si="0"/>
        <v/>
      </c>
      <c r="Q104" s="123" t="str">
        <f t="shared" si="1"/>
        <v/>
      </c>
      <c r="R104" s="2"/>
    </row>
    <row r="105" spans="2:18">
      <c r="B105" s="2"/>
      <c r="C105" s="149"/>
      <c r="D105" s="24"/>
      <c r="E105" s="34" t="s">
        <v>36</v>
      </c>
      <c r="F105" s="25"/>
      <c r="G105" s="25"/>
      <c r="H105" s="25"/>
      <c r="I105" s="37"/>
      <c r="J105" s="124"/>
      <c r="K105" s="25"/>
      <c r="L105" s="25"/>
      <c r="M105" s="25"/>
      <c r="N105" s="25"/>
      <c r="O105" s="53" t="e">
        <f t="shared" ref="O105" si="106">O103-O104</f>
        <v>#VALUE!</v>
      </c>
      <c r="P105" s="51" t="str">
        <f t="shared" si="0"/>
        <v/>
      </c>
      <c r="Q105" s="124" t="str">
        <f t="shared" si="1"/>
        <v/>
      </c>
      <c r="R105" s="2"/>
    </row>
    <row r="106" spans="2:18">
      <c r="B106" s="2"/>
      <c r="C106" s="147">
        <v>28</v>
      </c>
      <c r="D106" s="18"/>
      <c r="E106" s="32" t="s">
        <v>32</v>
      </c>
      <c r="F106" s="19"/>
      <c r="G106" s="19"/>
      <c r="H106" s="29">
        <f t="shared" ref="H106" si="107">IF(COUNT(F106:G106)=0,0,(AVERAGE(F106:G106)-$G$8))</f>
        <v>0</v>
      </c>
      <c r="I106" s="29" t="str">
        <f>IF(OR(ISNUMBER(Sample_1),ISNUMBER(Sample_2)),Sample_ave,"")</f>
        <v/>
      </c>
      <c r="J106" s="122" t="str">
        <f>I106</f>
        <v/>
      </c>
      <c r="K106" s="20">
        <v>0.1</v>
      </c>
      <c r="L106" s="18"/>
      <c r="M106" s="18">
        <v>100</v>
      </c>
      <c r="N106" s="18">
        <v>1</v>
      </c>
      <c r="O106" s="49" t="e">
        <f>H106*$E$15*(M106/K106)*(1/1000)*(100/L106)*(162/180)*$J$20*N106</f>
        <v>#VALUE!</v>
      </c>
      <c r="P106" s="49" t="str">
        <f t="shared" si="0"/>
        <v/>
      </c>
      <c r="Q106" s="122" t="str">
        <f t="shared" si="1"/>
        <v/>
      </c>
      <c r="R106" s="2"/>
    </row>
    <row r="107" spans="2:18">
      <c r="B107" s="2"/>
      <c r="C107" s="148"/>
      <c r="D107" s="21"/>
      <c r="E107" s="33" t="s">
        <v>34</v>
      </c>
      <c r="F107" s="23"/>
      <c r="G107" s="23"/>
      <c r="H107" s="29">
        <f t="shared" ref="H107" si="108">IF(COUNT(F107:G107)=0,0,(AVERAGE(F107:G107)-$G$9))</f>
        <v>0</v>
      </c>
      <c r="I107" s="30" t="str">
        <f>IF(OR(ISNUMBER(Sample_1),ISNUMBER(Sample_2)),Sample_ave,"")</f>
        <v/>
      </c>
      <c r="J107" s="123" t="str">
        <f>I107</f>
        <v/>
      </c>
      <c r="K107" s="22">
        <v>0.1</v>
      </c>
      <c r="L107" s="21"/>
      <c r="M107" s="22">
        <v>10.5</v>
      </c>
      <c r="N107" s="52">
        <v>1</v>
      </c>
      <c r="O107" s="49" t="e">
        <f t="shared" ref="O107" si="109">H107*$E$16*(M107/K107)*(1/1000)*(100/L107)*(162/180)*N107</f>
        <v>#VALUE!</v>
      </c>
      <c r="P107" s="50" t="str">
        <f t="shared" si="0"/>
        <v/>
      </c>
      <c r="Q107" s="123" t="str">
        <f t="shared" si="1"/>
        <v/>
      </c>
      <c r="R107" s="2"/>
    </row>
    <row r="108" spans="2:18">
      <c r="B108" s="2"/>
      <c r="C108" s="149"/>
      <c r="D108" s="24"/>
      <c r="E108" s="34" t="s">
        <v>36</v>
      </c>
      <c r="F108" s="25"/>
      <c r="G108" s="25"/>
      <c r="H108" s="25"/>
      <c r="I108" s="37"/>
      <c r="J108" s="124"/>
      <c r="K108" s="25"/>
      <c r="L108" s="25"/>
      <c r="M108" s="25"/>
      <c r="N108" s="25"/>
      <c r="O108" s="53" t="e">
        <f t="shared" ref="O108" si="110">O106-O107</f>
        <v>#VALUE!</v>
      </c>
      <c r="P108" s="51" t="str">
        <f t="shared" si="0"/>
        <v/>
      </c>
      <c r="Q108" s="124" t="str">
        <f t="shared" si="1"/>
        <v/>
      </c>
      <c r="R108" s="2"/>
    </row>
    <row r="109" spans="2:18">
      <c r="B109" s="2"/>
      <c r="C109" s="147">
        <v>29</v>
      </c>
      <c r="D109" s="18"/>
      <c r="E109" s="32" t="s">
        <v>32</v>
      </c>
      <c r="F109" s="19"/>
      <c r="G109" s="19"/>
      <c r="H109" s="29">
        <f t="shared" ref="H109" si="111">IF(COUNT(F109:G109)=0,0,(AVERAGE(F109:G109)-$G$8))</f>
        <v>0</v>
      </c>
      <c r="I109" s="29" t="str">
        <f>IF(OR(ISNUMBER(Sample_1),ISNUMBER(Sample_2)),Sample_ave,"")</f>
        <v/>
      </c>
      <c r="J109" s="122" t="str">
        <f>I109</f>
        <v/>
      </c>
      <c r="K109" s="20">
        <v>0.1</v>
      </c>
      <c r="L109" s="18"/>
      <c r="M109" s="18">
        <v>100</v>
      </c>
      <c r="N109" s="18">
        <v>1</v>
      </c>
      <c r="O109" s="49" t="e">
        <f>H109*$E$15*(M109/K109)*(1/1000)*(100/L109)*(162/180)*$J$20*N109</f>
        <v>#VALUE!</v>
      </c>
      <c r="P109" s="49" t="str">
        <f t="shared" si="0"/>
        <v/>
      </c>
      <c r="Q109" s="122" t="str">
        <f t="shared" si="1"/>
        <v/>
      </c>
      <c r="R109" s="2"/>
    </row>
    <row r="110" spans="2:18">
      <c r="B110" s="2"/>
      <c r="C110" s="148"/>
      <c r="D110" s="21"/>
      <c r="E110" s="33" t="s">
        <v>34</v>
      </c>
      <c r="F110" s="23"/>
      <c r="G110" s="23"/>
      <c r="H110" s="29">
        <f t="shared" ref="H110" si="112">IF(COUNT(F110:G110)=0,0,(AVERAGE(F110:G110)-$G$9))</f>
        <v>0</v>
      </c>
      <c r="I110" s="30" t="str">
        <f>IF(OR(ISNUMBER(Sample_1),ISNUMBER(Sample_2)),Sample_ave,"")</f>
        <v/>
      </c>
      <c r="J110" s="123" t="str">
        <f>I110</f>
        <v/>
      </c>
      <c r="K110" s="22">
        <v>0.1</v>
      </c>
      <c r="L110" s="21"/>
      <c r="M110" s="22">
        <v>10.5</v>
      </c>
      <c r="N110" s="52">
        <v>1</v>
      </c>
      <c r="O110" s="49" t="e">
        <f t="shared" ref="O110" si="113">H110*$E$16*(M110/K110)*(1/1000)*(100/L110)*(162/180)*N110</f>
        <v>#VALUE!</v>
      </c>
      <c r="P110" s="50" t="str">
        <f t="shared" si="0"/>
        <v/>
      </c>
      <c r="Q110" s="123" t="str">
        <f t="shared" si="1"/>
        <v/>
      </c>
      <c r="R110" s="2"/>
    </row>
    <row r="111" spans="2:18">
      <c r="B111" s="2"/>
      <c r="C111" s="149"/>
      <c r="D111" s="24"/>
      <c r="E111" s="34" t="s">
        <v>36</v>
      </c>
      <c r="F111" s="25"/>
      <c r="G111" s="25"/>
      <c r="H111" s="25"/>
      <c r="I111" s="37"/>
      <c r="J111" s="124"/>
      <c r="K111" s="25"/>
      <c r="L111" s="25"/>
      <c r="M111" s="25"/>
      <c r="N111" s="25"/>
      <c r="O111" s="53" t="e">
        <f t="shared" ref="O111" si="114">O109-O110</f>
        <v>#VALUE!</v>
      </c>
      <c r="P111" s="51" t="str">
        <f t="shared" si="0"/>
        <v/>
      </c>
      <c r="Q111" s="124" t="str">
        <f t="shared" si="1"/>
        <v/>
      </c>
      <c r="R111" s="2"/>
    </row>
    <row r="112" spans="2:18">
      <c r="B112" s="2"/>
      <c r="C112" s="147">
        <v>30</v>
      </c>
      <c r="D112" s="18"/>
      <c r="E112" s="32" t="s">
        <v>32</v>
      </c>
      <c r="F112" s="19"/>
      <c r="G112" s="19"/>
      <c r="H112" s="29">
        <f t="shared" ref="H112" si="115">IF(COUNT(F112:G112)=0,0,(AVERAGE(F112:G112)-$G$8))</f>
        <v>0</v>
      </c>
      <c r="I112" s="29" t="str">
        <f>IF(OR(ISNUMBER(Sample_1),ISNUMBER(Sample_2)),Sample_ave,"")</f>
        <v/>
      </c>
      <c r="J112" s="122" t="str">
        <f>I112</f>
        <v/>
      </c>
      <c r="K112" s="20">
        <v>0.1</v>
      </c>
      <c r="L112" s="18"/>
      <c r="M112" s="18">
        <v>100</v>
      </c>
      <c r="N112" s="18">
        <v>1</v>
      </c>
      <c r="O112" s="49" t="e">
        <f>H112*$E$15*(M112/K112)*(1/1000)*(100/L112)*(162/180)*$J$20*N112</f>
        <v>#VALUE!</v>
      </c>
      <c r="P112" s="49" t="str">
        <f>IF(ISERROR(Analyte_g_100g),"",Analyte_g_100g)</f>
        <v/>
      </c>
      <c r="Q112" s="122" t="str">
        <f t="shared" si="1"/>
        <v/>
      </c>
      <c r="R112" s="2"/>
    </row>
    <row r="113" spans="2:18">
      <c r="B113" s="2"/>
      <c r="C113" s="148"/>
      <c r="D113" s="21"/>
      <c r="E113" s="33" t="s">
        <v>34</v>
      </c>
      <c r="F113" s="23"/>
      <c r="G113" s="23"/>
      <c r="H113" s="29">
        <f t="shared" ref="H113" si="116">IF(COUNT(F113:G113)=0,0,(AVERAGE(F113:G113)-$G$9))</f>
        <v>0</v>
      </c>
      <c r="I113" s="30" t="str">
        <f>IF(OR(ISNUMBER(Sample_1),ISNUMBER(Sample_2)),Sample_ave,"")</f>
        <v/>
      </c>
      <c r="J113" s="123" t="str">
        <f>I113</f>
        <v/>
      </c>
      <c r="K113" s="22">
        <v>0.1</v>
      </c>
      <c r="L113" s="21"/>
      <c r="M113" s="22">
        <v>10.5</v>
      </c>
      <c r="N113" s="52">
        <v>1</v>
      </c>
      <c r="O113" s="49" t="e">
        <f t="shared" ref="O113" si="117">H113*$E$16*(M113/K113)*(1/1000)*(100/L113)*(162/180)*N113</f>
        <v>#VALUE!</v>
      </c>
      <c r="P113" s="50" t="str">
        <f t="shared" si="0"/>
        <v/>
      </c>
      <c r="Q113" s="123" t="str">
        <f t="shared" si="1"/>
        <v/>
      </c>
      <c r="R113" s="2"/>
    </row>
    <row r="114" spans="2:18">
      <c r="B114" s="2"/>
      <c r="C114" s="149"/>
      <c r="D114" s="24"/>
      <c r="E114" s="34" t="s">
        <v>36</v>
      </c>
      <c r="F114" s="25"/>
      <c r="G114" s="25"/>
      <c r="H114" s="25"/>
      <c r="I114" s="37"/>
      <c r="J114" s="124"/>
      <c r="K114" s="25"/>
      <c r="L114" s="25"/>
      <c r="M114" s="25"/>
      <c r="N114" s="25"/>
      <c r="O114" s="53" t="e">
        <f t="shared" ref="O114" si="118">O112-O113</f>
        <v>#VALUE!</v>
      </c>
      <c r="P114" s="51" t="str">
        <f t="shared" si="0"/>
        <v/>
      </c>
      <c r="Q114" s="124" t="str">
        <f t="shared" si="1"/>
        <v/>
      </c>
      <c r="R114" s="2"/>
    </row>
    <row r="115" spans="2:18">
      <c r="B115" s="2"/>
      <c r="C115" s="147">
        <v>31</v>
      </c>
      <c r="D115" s="18"/>
      <c r="E115" s="32" t="s">
        <v>32</v>
      </c>
      <c r="F115" s="19"/>
      <c r="G115" s="19"/>
      <c r="H115" s="29">
        <f t="shared" ref="H115" si="119">IF(COUNT(F115:G115)=0,0,(AVERAGE(F115:G115)-$G$8))</f>
        <v>0</v>
      </c>
      <c r="I115" s="29" t="str">
        <f>IF(OR(ISNUMBER(Sample_1),ISNUMBER(Sample_2)),Sample_ave,"")</f>
        <v/>
      </c>
      <c r="J115" s="122" t="str">
        <f>I115</f>
        <v/>
      </c>
      <c r="K115" s="20">
        <v>0.1</v>
      </c>
      <c r="L115" s="18"/>
      <c r="M115" s="18">
        <v>100</v>
      </c>
      <c r="N115" s="18">
        <v>1</v>
      </c>
      <c r="O115" s="49" t="e">
        <f>H115*$E$15*(M115/K115)*(1/1000)*(100/L115)*(162/180)*$J$20*N115</f>
        <v>#VALUE!</v>
      </c>
      <c r="P115" s="49" t="str">
        <f t="shared" si="0"/>
        <v/>
      </c>
      <c r="Q115" s="122" t="str">
        <f t="shared" si="1"/>
        <v/>
      </c>
      <c r="R115" s="2"/>
    </row>
    <row r="116" spans="2:18">
      <c r="B116" s="2"/>
      <c r="C116" s="148"/>
      <c r="D116" s="21"/>
      <c r="E116" s="33" t="s">
        <v>34</v>
      </c>
      <c r="F116" s="23"/>
      <c r="G116" s="23"/>
      <c r="H116" s="29">
        <f t="shared" ref="H116" si="120">IF(COUNT(F116:G116)=0,0,(AVERAGE(F116:G116)-$G$9))</f>
        <v>0</v>
      </c>
      <c r="I116" s="30" t="str">
        <f>IF(OR(ISNUMBER(Sample_1),ISNUMBER(Sample_2)),Sample_ave,"")</f>
        <v/>
      </c>
      <c r="J116" s="123" t="str">
        <f>I116</f>
        <v/>
      </c>
      <c r="K116" s="22">
        <v>0.1</v>
      </c>
      <c r="L116" s="21"/>
      <c r="M116" s="22">
        <v>10.5</v>
      </c>
      <c r="N116" s="52">
        <v>1</v>
      </c>
      <c r="O116" s="49" t="e">
        <f t="shared" ref="O116" si="121">H116*$E$16*(M116/K116)*(1/1000)*(100/L116)*(162/180)*N116</f>
        <v>#VALUE!</v>
      </c>
      <c r="P116" s="50" t="str">
        <f t="shared" si="0"/>
        <v/>
      </c>
      <c r="Q116" s="123" t="str">
        <f t="shared" si="1"/>
        <v/>
      </c>
      <c r="R116" s="2"/>
    </row>
    <row r="117" spans="2:18">
      <c r="B117" s="2"/>
      <c r="C117" s="149"/>
      <c r="D117" s="24"/>
      <c r="E117" s="34" t="s">
        <v>36</v>
      </c>
      <c r="F117" s="25"/>
      <c r="G117" s="25"/>
      <c r="H117" s="25"/>
      <c r="I117" s="37"/>
      <c r="J117" s="124"/>
      <c r="K117" s="25"/>
      <c r="L117" s="25"/>
      <c r="M117" s="25"/>
      <c r="N117" s="25"/>
      <c r="O117" s="53" t="e">
        <f t="shared" ref="O117" si="122">O115-O116</f>
        <v>#VALUE!</v>
      </c>
      <c r="P117" s="51" t="str">
        <f t="shared" si="0"/>
        <v/>
      </c>
      <c r="Q117" s="124" t="str">
        <f t="shared" si="1"/>
        <v/>
      </c>
      <c r="R117" s="2"/>
    </row>
    <row r="118" spans="2:18">
      <c r="B118" s="2"/>
      <c r="C118" s="147">
        <v>32</v>
      </c>
      <c r="D118" s="18"/>
      <c r="E118" s="32" t="s">
        <v>32</v>
      </c>
      <c r="F118" s="19"/>
      <c r="G118" s="19"/>
      <c r="H118" s="29">
        <f t="shared" ref="H118" si="123">IF(COUNT(F118:G118)=0,0,(AVERAGE(F118:G118)-$G$8))</f>
        <v>0</v>
      </c>
      <c r="I118" s="29" t="str">
        <f>IF(OR(ISNUMBER(Sample_1),ISNUMBER(Sample_2)),Sample_ave,"")</f>
        <v/>
      </c>
      <c r="J118" s="122" t="str">
        <f>I118</f>
        <v/>
      </c>
      <c r="K118" s="20">
        <v>0.1</v>
      </c>
      <c r="L118" s="18"/>
      <c r="M118" s="18">
        <v>100</v>
      </c>
      <c r="N118" s="18">
        <v>1</v>
      </c>
      <c r="O118" s="49" t="e">
        <f>H118*$E$15*(M118/K118)*(1/1000)*(100/L118)*(162/180)*$J$20*N118</f>
        <v>#VALUE!</v>
      </c>
      <c r="P118" s="49" t="str">
        <f t="shared" si="0"/>
        <v/>
      </c>
      <c r="Q118" s="122" t="str">
        <f t="shared" si="1"/>
        <v/>
      </c>
      <c r="R118" s="2"/>
    </row>
    <row r="119" spans="2:18">
      <c r="B119" s="2"/>
      <c r="C119" s="148"/>
      <c r="D119" s="21"/>
      <c r="E119" s="33" t="s">
        <v>34</v>
      </c>
      <c r="F119" s="23"/>
      <c r="G119" s="23"/>
      <c r="H119" s="29">
        <f t="shared" ref="H119" si="124">IF(COUNT(F119:G119)=0,0,(AVERAGE(F119:G119)-$G$9))</f>
        <v>0</v>
      </c>
      <c r="I119" s="30" t="str">
        <f>IF(OR(ISNUMBER(Sample_1),ISNUMBER(Sample_2)),Sample_ave,"")</f>
        <v/>
      </c>
      <c r="J119" s="123" t="str">
        <f>I119</f>
        <v/>
      </c>
      <c r="K119" s="22">
        <v>0.1</v>
      </c>
      <c r="L119" s="21"/>
      <c r="M119" s="22">
        <v>10.5</v>
      </c>
      <c r="N119" s="52">
        <v>1</v>
      </c>
      <c r="O119" s="49" t="e">
        <f t="shared" ref="O119" si="125">H119*$E$16*(M119/K119)*(1/1000)*(100/L119)*(162/180)*N119</f>
        <v>#VALUE!</v>
      </c>
      <c r="P119" s="50" t="str">
        <f t="shared" si="0"/>
        <v/>
      </c>
      <c r="Q119" s="123" t="str">
        <f t="shared" si="1"/>
        <v/>
      </c>
      <c r="R119" s="2"/>
    </row>
    <row r="120" spans="2:18">
      <c r="B120" s="2"/>
      <c r="C120" s="149"/>
      <c r="D120" s="24"/>
      <c r="E120" s="34" t="s">
        <v>36</v>
      </c>
      <c r="F120" s="25"/>
      <c r="G120" s="25"/>
      <c r="H120" s="25"/>
      <c r="I120" s="37"/>
      <c r="J120" s="124"/>
      <c r="K120" s="25"/>
      <c r="L120" s="25"/>
      <c r="M120" s="25"/>
      <c r="N120" s="25"/>
      <c r="O120" s="53" t="e">
        <f t="shared" ref="O120" si="126">O118-O119</f>
        <v>#VALUE!</v>
      </c>
      <c r="P120" s="51" t="str">
        <f t="shared" si="0"/>
        <v/>
      </c>
      <c r="Q120" s="124" t="str">
        <f t="shared" si="1"/>
        <v/>
      </c>
      <c r="R120" s="2"/>
    </row>
    <row r="121" spans="2:18">
      <c r="B121" s="2"/>
      <c r="C121" s="147">
        <v>33</v>
      </c>
      <c r="D121" s="18"/>
      <c r="E121" s="32" t="s">
        <v>32</v>
      </c>
      <c r="F121" s="19"/>
      <c r="G121" s="19"/>
      <c r="H121" s="29">
        <f t="shared" ref="H121" si="127">IF(COUNT(F121:G121)=0,0,(AVERAGE(F121:G121)-$G$8))</f>
        <v>0</v>
      </c>
      <c r="I121" s="29" t="str">
        <f>IF(OR(ISNUMBER(Sample_1),ISNUMBER(Sample_2)),Sample_ave,"")</f>
        <v/>
      </c>
      <c r="J121" s="122" t="str">
        <f>I121</f>
        <v/>
      </c>
      <c r="K121" s="20">
        <v>0.1</v>
      </c>
      <c r="L121" s="18"/>
      <c r="M121" s="18">
        <v>100</v>
      </c>
      <c r="N121" s="18">
        <v>1</v>
      </c>
      <c r="O121" s="49" t="e">
        <f>H121*$E$15*(M121/K121)*(1/1000)*(100/L121)*(162/180)*$J$20*N121</f>
        <v>#VALUE!</v>
      </c>
      <c r="P121" s="49" t="str">
        <f t="shared" si="0"/>
        <v/>
      </c>
      <c r="Q121" s="122" t="str">
        <f t="shared" si="1"/>
        <v/>
      </c>
      <c r="R121" s="2"/>
    </row>
    <row r="122" spans="2:18">
      <c r="B122" s="2"/>
      <c r="C122" s="148"/>
      <c r="D122" s="21"/>
      <c r="E122" s="33" t="s">
        <v>34</v>
      </c>
      <c r="F122" s="23"/>
      <c r="G122" s="23"/>
      <c r="H122" s="29">
        <f t="shared" ref="H122" si="128">IF(COUNT(F122:G122)=0,0,(AVERAGE(F122:G122)-$G$9))</f>
        <v>0</v>
      </c>
      <c r="I122" s="30" t="str">
        <f>IF(OR(ISNUMBER(Sample_1),ISNUMBER(Sample_2)),Sample_ave,"")</f>
        <v/>
      </c>
      <c r="J122" s="123" t="str">
        <f>I122</f>
        <v/>
      </c>
      <c r="K122" s="22">
        <v>0.1</v>
      </c>
      <c r="L122" s="21"/>
      <c r="M122" s="22">
        <v>10.5</v>
      </c>
      <c r="N122" s="52">
        <v>1</v>
      </c>
      <c r="O122" s="49" t="e">
        <f t="shared" ref="O122" si="129">H122*$E$16*(M122/K122)*(1/1000)*(100/L122)*(162/180)*N122</f>
        <v>#VALUE!</v>
      </c>
      <c r="P122" s="50" t="str">
        <f t="shared" si="0"/>
        <v/>
      </c>
      <c r="Q122" s="123" t="str">
        <f t="shared" si="1"/>
        <v/>
      </c>
      <c r="R122" s="2"/>
    </row>
    <row r="123" spans="2:18">
      <c r="B123" s="2"/>
      <c r="C123" s="149"/>
      <c r="D123" s="24"/>
      <c r="E123" s="34" t="s">
        <v>36</v>
      </c>
      <c r="F123" s="25"/>
      <c r="G123" s="25"/>
      <c r="H123" s="25"/>
      <c r="I123" s="37"/>
      <c r="J123" s="124"/>
      <c r="K123" s="25"/>
      <c r="L123" s="25"/>
      <c r="M123" s="25"/>
      <c r="N123" s="25"/>
      <c r="O123" s="53" t="e">
        <f t="shared" ref="O123" si="130">O121-O122</f>
        <v>#VALUE!</v>
      </c>
      <c r="P123" s="51" t="str">
        <f t="shared" si="0"/>
        <v/>
      </c>
      <c r="Q123" s="124" t="str">
        <f t="shared" si="1"/>
        <v/>
      </c>
      <c r="R123" s="2"/>
    </row>
    <row r="124" spans="2:18">
      <c r="B124" s="2"/>
      <c r="C124" s="147">
        <v>34</v>
      </c>
      <c r="D124" s="18"/>
      <c r="E124" s="32" t="s">
        <v>32</v>
      </c>
      <c r="F124" s="19"/>
      <c r="G124" s="19"/>
      <c r="H124" s="29">
        <f t="shared" ref="H124" si="131">IF(COUNT(F124:G124)=0,0,(AVERAGE(F124:G124)-$G$8))</f>
        <v>0</v>
      </c>
      <c r="I124" s="29" t="str">
        <f>IF(OR(ISNUMBER(Sample_1),ISNUMBER(Sample_2)),Sample_ave,"")</f>
        <v/>
      </c>
      <c r="J124" s="122" t="str">
        <f>I124</f>
        <v/>
      </c>
      <c r="K124" s="20">
        <v>0.1</v>
      </c>
      <c r="L124" s="18"/>
      <c r="M124" s="18">
        <v>100</v>
      </c>
      <c r="N124" s="18">
        <v>1</v>
      </c>
      <c r="O124" s="49" t="e">
        <f>H124*$E$15*(M124/K124)*(1/1000)*(100/L124)*(162/180)*$J$20*N124</f>
        <v>#VALUE!</v>
      </c>
      <c r="P124" s="49" t="str">
        <f t="shared" si="0"/>
        <v/>
      </c>
      <c r="Q124" s="122" t="str">
        <f t="shared" si="1"/>
        <v/>
      </c>
      <c r="R124" s="2"/>
    </row>
    <row r="125" spans="2:18">
      <c r="B125" s="2"/>
      <c r="C125" s="148"/>
      <c r="D125" s="21"/>
      <c r="E125" s="33" t="s">
        <v>34</v>
      </c>
      <c r="F125" s="23"/>
      <c r="G125" s="23"/>
      <c r="H125" s="29">
        <f t="shared" ref="H125" si="132">IF(COUNT(F125:G125)=0,0,(AVERAGE(F125:G125)-$G$9))</f>
        <v>0</v>
      </c>
      <c r="I125" s="30" t="str">
        <f>IF(OR(ISNUMBER(Sample_1),ISNUMBER(Sample_2)),Sample_ave,"")</f>
        <v/>
      </c>
      <c r="J125" s="123" t="str">
        <f>I125</f>
        <v/>
      </c>
      <c r="K125" s="22">
        <v>0.1</v>
      </c>
      <c r="L125" s="21"/>
      <c r="M125" s="22">
        <v>10.5</v>
      </c>
      <c r="N125" s="52">
        <v>1</v>
      </c>
      <c r="O125" s="49" t="e">
        <f t="shared" ref="O125" si="133">H125*$E$16*(M125/K125)*(1/1000)*(100/L125)*(162/180)*N125</f>
        <v>#VALUE!</v>
      </c>
      <c r="P125" s="50" t="str">
        <f t="shared" si="0"/>
        <v/>
      </c>
      <c r="Q125" s="123" t="str">
        <f t="shared" si="1"/>
        <v/>
      </c>
      <c r="R125" s="2"/>
    </row>
    <row r="126" spans="2:18">
      <c r="B126" s="2"/>
      <c r="C126" s="149"/>
      <c r="D126" s="24"/>
      <c r="E126" s="34" t="s">
        <v>36</v>
      </c>
      <c r="F126" s="25"/>
      <c r="G126" s="25"/>
      <c r="H126" s="25"/>
      <c r="I126" s="37"/>
      <c r="J126" s="124"/>
      <c r="K126" s="25"/>
      <c r="L126" s="25"/>
      <c r="M126" s="25"/>
      <c r="N126" s="25"/>
      <c r="O126" s="53" t="e">
        <f t="shared" ref="O126" si="134">O124-O125</f>
        <v>#VALUE!</v>
      </c>
      <c r="P126" s="51" t="str">
        <f t="shared" si="0"/>
        <v/>
      </c>
      <c r="Q126" s="124" t="str">
        <f t="shared" si="1"/>
        <v/>
      </c>
      <c r="R126" s="2"/>
    </row>
    <row r="127" spans="2:18">
      <c r="B127" s="2"/>
      <c r="C127" s="147">
        <v>35</v>
      </c>
      <c r="D127" s="18"/>
      <c r="E127" s="32" t="s">
        <v>32</v>
      </c>
      <c r="F127" s="19"/>
      <c r="G127" s="19"/>
      <c r="H127" s="29">
        <f t="shared" ref="H127" si="135">IF(COUNT(F127:G127)=0,0,(AVERAGE(F127:G127)-$G$8))</f>
        <v>0</v>
      </c>
      <c r="I127" s="29" t="str">
        <f>IF(OR(ISNUMBER(Sample_1),ISNUMBER(Sample_2)),Sample_ave,"")</f>
        <v/>
      </c>
      <c r="J127" s="122" t="str">
        <f>I127</f>
        <v/>
      </c>
      <c r="K127" s="20">
        <v>0.1</v>
      </c>
      <c r="L127" s="18"/>
      <c r="M127" s="18">
        <v>100</v>
      </c>
      <c r="N127" s="18">
        <v>1</v>
      </c>
      <c r="O127" s="49" t="e">
        <f>H127*$E$15*(M127/K127)*(1/1000)*(100/L127)*(162/180)*$J$20*N127</f>
        <v>#VALUE!</v>
      </c>
      <c r="P127" s="49" t="str">
        <f t="shared" si="0"/>
        <v/>
      </c>
      <c r="Q127" s="122" t="str">
        <f t="shared" si="1"/>
        <v/>
      </c>
      <c r="R127" s="2"/>
    </row>
    <row r="128" spans="2:18">
      <c r="B128" s="2"/>
      <c r="C128" s="148"/>
      <c r="D128" s="21"/>
      <c r="E128" s="33" t="s">
        <v>34</v>
      </c>
      <c r="F128" s="23"/>
      <c r="G128" s="23"/>
      <c r="H128" s="29">
        <f t="shared" ref="H128" si="136">IF(COUNT(F128:G128)=0,0,(AVERAGE(F128:G128)-$G$9))</f>
        <v>0</v>
      </c>
      <c r="I128" s="30" t="str">
        <f>IF(OR(ISNUMBER(Sample_1),ISNUMBER(Sample_2)),Sample_ave,"")</f>
        <v/>
      </c>
      <c r="J128" s="123" t="str">
        <f>I128</f>
        <v/>
      </c>
      <c r="K128" s="22">
        <v>0.1</v>
      </c>
      <c r="L128" s="21"/>
      <c r="M128" s="22">
        <v>10.5</v>
      </c>
      <c r="N128" s="52">
        <v>1</v>
      </c>
      <c r="O128" s="49" t="e">
        <f t="shared" ref="O128" si="137">H128*$E$16*(M128/K128)*(1/1000)*(100/L128)*(162/180)*N128</f>
        <v>#VALUE!</v>
      </c>
      <c r="P128" s="50" t="str">
        <f t="shared" si="0"/>
        <v/>
      </c>
      <c r="Q128" s="123" t="str">
        <f t="shared" si="1"/>
        <v/>
      </c>
      <c r="R128" s="2"/>
    </row>
    <row r="129" spans="2:18">
      <c r="B129" s="2"/>
      <c r="C129" s="149"/>
      <c r="D129" s="24"/>
      <c r="E129" s="34" t="s">
        <v>36</v>
      </c>
      <c r="F129" s="25"/>
      <c r="G129" s="25"/>
      <c r="H129" s="25"/>
      <c r="I129" s="37"/>
      <c r="J129" s="124"/>
      <c r="K129" s="25"/>
      <c r="L129" s="25"/>
      <c r="M129" s="25"/>
      <c r="N129" s="25"/>
      <c r="O129" s="53" t="e">
        <f t="shared" ref="O129" si="138">O127-O128</f>
        <v>#VALUE!</v>
      </c>
      <c r="P129" s="51" t="str">
        <f t="shared" si="0"/>
        <v/>
      </c>
      <c r="Q129" s="124" t="str">
        <f t="shared" si="1"/>
        <v/>
      </c>
      <c r="R129" s="2"/>
    </row>
    <row r="130" spans="2:18">
      <c r="B130" s="2"/>
      <c r="C130" s="147">
        <v>36</v>
      </c>
      <c r="D130" s="18"/>
      <c r="E130" s="32" t="s">
        <v>32</v>
      </c>
      <c r="F130" s="19"/>
      <c r="G130" s="19"/>
      <c r="H130" s="29">
        <f t="shared" ref="H130" si="139">IF(COUNT(F130:G130)=0,0,(AVERAGE(F130:G130)-$G$8))</f>
        <v>0</v>
      </c>
      <c r="I130" s="29" t="str">
        <f>IF(OR(ISNUMBER(Sample_1),ISNUMBER(Sample_2)),Sample_ave,"")</f>
        <v/>
      </c>
      <c r="J130" s="122" t="str">
        <f>I130</f>
        <v/>
      </c>
      <c r="K130" s="20">
        <v>0.1</v>
      </c>
      <c r="L130" s="18"/>
      <c r="M130" s="18">
        <v>100</v>
      </c>
      <c r="N130" s="18">
        <v>1</v>
      </c>
      <c r="O130" s="49" t="e">
        <f>H130*$E$15*(M130/K130)*(1/1000)*(100/L130)*(162/180)*$J$20*N130</f>
        <v>#VALUE!</v>
      </c>
      <c r="P130" s="49" t="str">
        <f t="shared" si="0"/>
        <v/>
      </c>
      <c r="Q130" s="122" t="str">
        <f t="shared" si="1"/>
        <v/>
      </c>
      <c r="R130" s="2"/>
    </row>
    <row r="131" spans="2:18">
      <c r="B131" s="2"/>
      <c r="C131" s="148"/>
      <c r="D131" s="21"/>
      <c r="E131" s="33" t="s">
        <v>34</v>
      </c>
      <c r="F131" s="23"/>
      <c r="G131" s="23"/>
      <c r="H131" s="29">
        <f t="shared" ref="H131" si="140">IF(COUNT(F131:G131)=0,0,(AVERAGE(F131:G131)-$G$9))</f>
        <v>0</v>
      </c>
      <c r="I131" s="30" t="str">
        <f>IF(OR(ISNUMBER(Sample_1),ISNUMBER(Sample_2)),Sample_ave,"")</f>
        <v/>
      </c>
      <c r="J131" s="123" t="str">
        <f>I131</f>
        <v/>
      </c>
      <c r="K131" s="22">
        <v>0.1</v>
      </c>
      <c r="L131" s="21"/>
      <c r="M131" s="22">
        <v>10.5</v>
      </c>
      <c r="N131" s="52">
        <v>1</v>
      </c>
      <c r="O131" s="49" t="e">
        <f t="shared" ref="O131" si="141">H131*$E$16*(M131/K131)*(1/1000)*(100/L131)*(162/180)*N131</f>
        <v>#VALUE!</v>
      </c>
      <c r="P131" s="50" t="str">
        <f t="shared" si="0"/>
        <v/>
      </c>
      <c r="Q131" s="123" t="str">
        <f t="shared" si="1"/>
        <v/>
      </c>
      <c r="R131" s="2"/>
    </row>
    <row r="132" spans="2:18">
      <c r="B132" s="2"/>
      <c r="C132" s="149"/>
      <c r="D132" s="24"/>
      <c r="E132" s="34" t="s">
        <v>36</v>
      </c>
      <c r="F132" s="25"/>
      <c r="G132" s="25"/>
      <c r="H132" s="25"/>
      <c r="I132" s="37"/>
      <c r="J132" s="124"/>
      <c r="K132" s="25"/>
      <c r="L132" s="25"/>
      <c r="M132" s="25"/>
      <c r="N132" s="25"/>
      <c r="O132" s="53" t="e">
        <f t="shared" ref="O132" si="142">O130-O131</f>
        <v>#VALUE!</v>
      </c>
      <c r="P132" s="51" t="str">
        <f t="shared" si="0"/>
        <v/>
      </c>
      <c r="Q132" s="124" t="str">
        <f t="shared" si="1"/>
        <v/>
      </c>
      <c r="R132" s="2"/>
    </row>
    <row r="133" spans="2:18">
      <c r="B133" s="2"/>
      <c r="C133" s="147">
        <v>37</v>
      </c>
      <c r="D133" s="18"/>
      <c r="E133" s="32" t="s">
        <v>32</v>
      </c>
      <c r="F133" s="19"/>
      <c r="G133" s="19"/>
      <c r="H133" s="29">
        <f t="shared" ref="H133" si="143">IF(COUNT(F133:G133)=0,0,(AVERAGE(F133:G133)-$G$8))</f>
        <v>0</v>
      </c>
      <c r="I133" s="29" t="str">
        <f>IF(OR(ISNUMBER(Sample_1),ISNUMBER(Sample_2)),Sample_ave,"")</f>
        <v/>
      </c>
      <c r="J133" s="122" t="str">
        <f>I133</f>
        <v/>
      </c>
      <c r="K133" s="20">
        <v>0.1</v>
      </c>
      <c r="L133" s="18"/>
      <c r="M133" s="18">
        <v>100</v>
      </c>
      <c r="N133" s="18">
        <v>1</v>
      </c>
      <c r="O133" s="49" t="e">
        <f>H133*$E$15*(M133/K133)*(1/1000)*(100/L133)*(162/180)*$J$20*N133</f>
        <v>#VALUE!</v>
      </c>
      <c r="P133" s="49" t="str">
        <f t="shared" si="0"/>
        <v/>
      </c>
      <c r="Q133" s="122" t="str">
        <f t="shared" si="1"/>
        <v/>
      </c>
      <c r="R133" s="2"/>
    </row>
    <row r="134" spans="2:18">
      <c r="B134" s="2"/>
      <c r="C134" s="148"/>
      <c r="D134" s="21"/>
      <c r="E134" s="33" t="s">
        <v>34</v>
      </c>
      <c r="F134" s="23"/>
      <c r="G134" s="23"/>
      <c r="H134" s="29">
        <f t="shared" ref="H134" si="144">IF(COUNT(F134:G134)=0,0,(AVERAGE(F134:G134)-$G$9))</f>
        <v>0</v>
      </c>
      <c r="I134" s="30" t="str">
        <f>IF(OR(ISNUMBER(Sample_1),ISNUMBER(Sample_2)),Sample_ave,"")</f>
        <v/>
      </c>
      <c r="J134" s="123" t="str">
        <f>I134</f>
        <v/>
      </c>
      <c r="K134" s="22">
        <v>0.1</v>
      </c>
      <c r="L134" s="21"/>
      <c r="M134" s="22">
        <v>10.5</v>
      </c>
      <c r="N134" s="52">
        <v>1</v>
      </c>
      <c r="O134" s="49" t="e">
        <f t="shared" ref="O134" si="145">H134*$E$16*(M134/K134)*(1/1000)*(100/L134)*(162/180)*N134</f>
        <v>#VALUE!</v>
      </c>
      <c r="P134" s="50" t="str">
        <f t="shared" si="0"/>
        <v/>
      </c>
      <c r="Q134" s="123" t="str">
        <f t="shared" si="1"/>
        <v/>
      </c>
      <c r="R134" s="2"/>
    </row>
    <row r="135" spans="2:18">
      <c r="B135" s="2"/>
      <c r="C135" s="149"/>
      <c r="D135" s="24"/>
      <c r="E135" s="34" t="s">
        <v>36</v>
      </c>
      <c r="F135" s="25"/>
      <c r="G135" s="25"/>
      <c r="H135" s="25"/>
      <c r="I135" s="37"/>
      <c r="J135" s="124"/>
      <c r="K135" s="25"/>
      <c r="L135" s="25"/>
      <c r="M135" s="25"/>
      <c r="N135" s="25"/>
      <c r="O135" s="53" t="e">
        <f t="shared" ref="O135" si="146">O133-O134</f>
        <v>#VALUE!</v>
      </c>
      <c r="P135" s="51" t="str">
        <f t="shared" si="0"/>
        <v/>
      </c>
      <c r="Q135" s="124" t="str">
        <f t="shared" si="1"/>
        <v/>
      </c>
      <c r="R135" s="2"/>
    </row>
    <row r="136" spans="2:18">
      <c r="B136" s="2"/>
      <c r="C136" s="147">
        <v>38</v>
      </c>
      <c r="D136" s="18"/>
      <c r="E136" s="32" t="s">
        <v>32</v>
      </c>
      <c r="F136" s="19"/>
      <c r="G136" s="19"/>
      <c r="H136" s="29">
        <f t="shared" ref="H136" si="147">IF(COUNT(F136:G136)=0,0,(AVERAGE(F136:G136)-$G$8))</f>
        <v>0</v>
      </c>
      <c r="I136" s="29" t="str">
        <f>IF(OR(ISNUMBER(Sample_1),ISNUMBER(Sample_2)),Sample_ave,"")</f>
        <v/>
      </c>
      <c r="J136" s="122" t="str">
        <f>I136</f>
        <v/>
      </c>
      <c r="K136" s="20">
        <v>0.1</v>
      </c>
      <c r="L136" s="18"/>
      <c r="M136" s="18">
        <v>100</v>
      </c>
      <c r="N136" s="18">
        <v>1</v>
      </c>
      <c r="O136" s="49" t="e">
        <f>H136*$E$15*(M136/K136)*(1/1000)*(100/L136)*(162/180)*$J$20*N136</f>
        <v>#VALUE!</v>
      </c>
      <c r="P136" s="49" t="str">
        <f t="shared" si="0"/>
        <v/>
      </c>
      <c r="Q136" s="122" t="str">
        <f t="shared" si="1"/>
        <v/>
      </c>
      <c r="R136" s="2"/>
    </row>
    <row r="137" spans="2:18">
      <c r="B137" s="2"/>
      <c r="C137" s="148"/>
      <c r="D137" s="21"/>
      <c r="E137" s="33" t="s">
        <v>34</v>
      </c>
      <c r="F137" s="23"/>
      <c r="G137" s="23"/>
      <c r="H137" s="29">
        <f t="shared" ref="H137" si="148">IF(COUNT(F137:G137)=0,0,(AVERAGE(F137:G137)-$G$9))</f>
        <v>0</v>
      </c>
      <c r="I137" s="30" t="str">
        <f>IF(OR(ISNUMBER(Sample_1),ISNUMBER(Sample_2)),Sample_ave,"")</f>
        <v/>
      </c>
      <c r="J137" s="123" t="str">
        <f>I137</f>
        <v/>
      </c>
      <c r="K137" s="22">
        <v>0.1</v>
      </c>
      <c r="L137" s="21"/>
      <c r="M137" s="22">
        <v>10.5</v>
      </c>
      <c r="N137" s="52">
        <v>1</v>
      </c>
      <c r="O137" s="49" t="e">
        <f t="shared" ref="O137" si="149">H137*$E$16*(M137/K137)*(1/1000)*(100/L137)*(162/180)*N137</f>
        <v>#VALUE!</v>
      </c>
      <c r="P137" s="50" t="str">
        <f t="shared" si="0"/>
        <v/>
      </c>
      <c r="Q137" s="123" t="str">
        <f t="shared" si="1"/>
        <v/>
      </c>
      <c r="R137" s="2"/>
    </row>
    <row r="138" spans="2:18">
      <c r="B138" s="2"/>
      <c r="C138" s="149"/>
      <c r="D138" s="24"/>
      <c r="E138" s="34" t="s">
        <v>36</v>
      </c>
      <c r="F138" s="25"/>
      <c r="G138" s="25"/>
      <c r="H138" s="25"/>
      <c r="I138" s="37"/>
      <c r="J138" s="124"/>
      <c r="K138" s="25"/>
      <c r="L138" s="25"/>
      <c r="M138" s="25"/>
      <c r="N138" s="25"/>
      <c r="O138" s="53" t="e">
        <f t="shared" ref="O138" si="150">O136-O137</f>
        <v>#VALUE!</v>
      </c>
      <c r="P138" s="51" t="str">
        <f t="shared" si="0"/>
        <v/>
      </c>
      <c r="Q138" s="124" t="str">
        <f t="shared" si="1"/>
        <v/>
      </c>
      <c r="R138" s="2"/>
    </row>
    <row r="139" spans="2:18">
      <c r="B139" s="2"/>
      <c r="C139" s="147">
        <v>39</v>
      </c>
      <c r="D139" s="18"/>
      <c r="E139" s="32" t="s">
        <v>32</v>
      </c>
      <c r="F139" s="19"/>
      <c r="G139" s="19"/>
      <c r="H139" s="29">
        <f t="shared" ref="H139" si="151">IF(COUNT(F139:G139)=0,0,(AVERAGE(F139:G139)-$G$8))</f>
        <v>0</v>
      </c>
      <c r="I139" s="29" t="str">
        <f>IF(OR(ISNUMBER(Sample_1),ISNUMBER(Sample_2)),Sample_ave,"")</f>
        <v/>
      </c>
      <c r="J139" s="122" t="str">
        <f>I139</f>
        <v/>
      </c>
      <c r="K139" s="20">
        <v>0.1</v>
      </c>
      <c r="L139" s="18"/>
      <c r="M139" s="18">
        <v>100</v>
      </c>
      <c r="N139" s="18">
        <v>1</v>
      </c>
      <c r="O139" s="49" t="e">
        <f>H139*$E$15*(M139/K139)*(1/1000)*(100/L139)*(162/180)*$J$20*N139</f>
        <v>#VALUE!</v>
      </c>
      <c r="P139" s="49" t="str">
        <f t="shared" si="0"/>
        <v/>
      </c>
      <c r="Q139" s="122" t="str">
        <f t="shared" si="1"/>
        <v/>
      </c>
      <c r="R139" s="2"/>
    </row>
    <row r="140" spans="2:18">
      <c r="B140" s="2"/>
      <c r="C140" s="148"/>
      <c r="D140" s="21"/>
      <c r="E140" s="33" t="s">
        <v>34</v>
      </c>
      <c r="F140" s="23"/>
      <c r="G140" s="23"/>
      <c r="H140" s="29">
        <f t="shared" ref="H140" si="152">IF(COUNT(F140:G140)=0,0,(AVERAGE(F140:G140)-$G$9))</f>
        <v>0</v>
      </c>
      <c r="I140" s="30" t="str">
        <f>IF(OR(ISNUMBER(Sample_1),ISNUMBER(Sample_2)),Sample_ave,"")</f>
        <v/>
      </c>
      <c r="J140" s="123" t="str">
        <f>I140</f>
        <v/>
      </c>
      <c r="K140" s="22">
        <v>0.1</v>
      </c>
      <c r="L140" s="21"/>
      <c r="M140" s="22">
        <v>10.5</v>
      </c>
      <c r="N140" s="52">
        <v>1</v>
      </c>
      <c r="O140" s="49" t="e">
        <f t="shared" ref="O140" si="153">H140*$E$16*(M140/K140)*(1/1000)*(100/L140)*(162/180)*N140</f>
        <v>#VALUE!</v>
      </c>
      <c r="P140" s="50" t="str">
        <f t="shared" si="0"/>
        <v/>
      </c>
      <c r="Q140" s="123" t="str">
        <f t="shared" si="1"/>
        <v/>
      </c>
      <c r="R140" s="2"/>
    </row>
    <row r="141" spans="2:18">
      <c r="B141" s="2"/>
      <c r="C141" s="149"/>
      <c r="D141" s="24"/>
      <c r="E141" s="34" t="s">
        <v>36</v>
      </c>
      <c r="F141" s="25"/>
      <c r="G141" s="25"/>
      <c r="H141" s="25"/>
      <c r="I141" s="37"/>
      <c r="J141" s="124"/>
      <c r="K141" s="25"/>
      <c r="L141" s="25"/>
      <c r="M141" s="25"/>
      <c r="N141" s="25"/>
      <c r="O141" s="53" t="e">
        <f t="shared" ref="O141" si="154">O139-O140</f>
        <v>#VALUE!</v>
      </c>
      <c r="P141" s="51" t="str">
        <f t="shared" si="0"/>
        <v/>
      </c>
      <c r="Q141" s="124" t="str">
        <f t="shared" si="1"/>
        <v/>
      </c>
      <c r="R141" s="2"/>
    </row>
    <row r="142" spans="2:18">
      <c r="B142" s="2"/>
      <c r="C142" s="147">
        <v>40</v>
      </c>
      <c r="D142" s="18"/>
      <c r="E142" s="32" t="s">
        <v>32</v>
      </c>
      <c r="F142" s="19"/>
      <c r="G142" s="19"/>
      <c r="H142" s="29">
        <f t="shared" ref="H142" si="155">IF(COUNT(F142:G142)=0,0,(AVERAGE(F142:G142)-$G$8))</f>
        <v>0</v>
      </c>
      <c r="I142" s="29" t="str">
        <f>IF(OR(ISNUMBER(Sample_1),ISNUMBER(Sample_2)),Sample_ave,"")</f>
        <v/>
      </c>
      <c r="J142" s="122" t="str">
        <f>I142</f>
        <v/>
      </c>
      <c r="K142" s="20">
        <v>0.1</v>
      </c>
      <c r="L142" s="18"/>
      <c r="M142" s="18">
        <v>100</v>
      </c>
      <c r="N142" s="18">
        <v>1</v>
      </c>
      <c r="O142" s="49" t="e">
        <f>H142*$E$15*(M142/K142)*(1/1000)*(100/L142)*(162/180)*$J$20*N142</f>
        <v>#VALUE!</v>
      </c>
      <c r="P142" s="49" t="str">
        <f t="shared" si="0"/>
        <v/>
      </c>
      <c r="Q142" s="122" t="str">
        <f t="shared" si="1"/>
        <v/>
      </c>
      <c r="R142" s="2"/>
    </row>
    <row r="143" spans="2:18">
      <c r="B143" s="2"/>
      <c r="C143" s="148"/>
      <c r="D143" s="21"/>
      <c r="E143" s="33" t="s">
        <v>34</v>
      </c>
      <c r="F143" s="23"/>
      <c r="G143" s="23"/>
      <c r="H143" s="29">
        <f t="shared" ref="H143" si="156">IF(COUNT(F143:G143)=0,0,(AVERAGE(F143:G143)-$G$9))</f>
        <v>0</v>
      </c>
      <c r="I143" s="30" t="str">
        <f>IF(OR(ISNUMBER(Sample_1),ISNUMBER(Sample_2)),Sample_ave,"")</f>
        <v/>
      </c>
      <c r="J143" s="123" t="str">
        <f>I143</f>
        <v/>
      </c>
      <c r="K143" s="22">
        <v>0.1</v>
      </c>
      <c r="L143" s="21"/>
      <c r="M143" s="22">
        <v>10.5</v>
      </c>
      <c r="N143" s="52">
        <v>1</v>
      </c>
      <c r="O143" s="49" t="e">
        <f>H143*$E$16*(M143/K143)*(1/1000)*(100/L143)*(162/180)*N143</f>
        <v>#VALUE!</v>
      </c>
      <c r="P143" s="50" t="str">
        <f t="shared" si="0"/>
        <v/>
      </c>
      <c r="Q143" s="123" t="str">
        <f t="shared" si="1"/>
        <v/>
      </c>
      <c r="R143" s="2"/>
    </row>
    <row r="144" spans="2:18">
      <c r="B144" s="2"/>
      <c r="C144" s="149"/>
      <c r="D144" s="24"/>
      <c r="E144" s="34" t="s">
        <v>36</v>
      </c>
      <c r="F144" s="25"/>
      <c r="G144" s="25"/>
      <c r="H144" s="25"/>
      <c r="I144" s="37"/>
      <c r="J144" s="124"/>
      <c r="K144" s="25"/>
      <c r="L144" s="25"/>
      <c r="M144" s="25"/>
      <c r="N144" s="25"/>
      <c r="O144" s="53" t="e">
        <f t="shared" ref="O144" si="157">O142-O143</f>
        <v>#VALUE!</v>
      </c>
      <c r="P144" s="51" t="str">
        <f t="shared" si="0"/>
        <v/>
      </c>
      <c r="Q144" s="124" t="str">
        <f t="shared" si="1"/>
        <v/>
      </c>
      <c r="R144" s="2"/>
    </row>
    <row r="145" spans="2:18">
      <c r="B145" s="2"/>
      <c r="C145" s="2"/>
      <c r="D145" s="2"/>
      <c r="E145" s="2"/>
      <c r="F145" s="17"/>
      <c r="G145" s="17"/>
      <c r="H145" s="17"/>
      <c r="I145" s="17"/>
      <c r="J145" s="17"/>
      <c r="K145" s="17"/>
      <c r="L145" s="17"/>
      <c r="M145" s="17"/>
      <c r="N145" s="17"/>
      <c r="O145" s="17"/>
      <c r="P145" s="2"/>
      <c r="Q145" s="57"/>
      <c r="R145" s="2"/>
    </row>
    <row r="146" spans="2:18">
      <c r="B146" s="2"/>
      <c r="C146" s="2"/>
      <c r="D146" s="2"/>
      <c r="E146" s="2"/>
      <c r="F146" s="17"/>
      <c r="G146" s="17"/>
      <c r="H146" s="17"/>
      <c r="I146" s="17"/>
      <c r="J146" s="17"/>
      <c r="K146" s="17"/>
      <c r="L146" s="17"/>
      <c r="M146" s="17"/>
      <c r="N146" s="17"/>
      <c r="O146" s="17"/>
      <c r="P146" s="2"/>
      <c r="Q146" s="57"/>
      <c r="R146" s="2"/>
    </row>
    <row r="147" spans="2:18" ht="46.5" customHeight="1">
      <c r="B147" s="2"/>
      <c r="C147" s="142" t="s">
        <v>47</v>
      </c>
      <c r="D147" s="143"/>
      <c r="E147" s="143"/>
      <c r="F147" s="143"/>
      <c r="G147" s="143"/>
      <c r="H147" s="143"/>
      <c r="I147" s="143"/>
      <c r="J147" s="143"/>
      <c r="K147" s="143"/>
      <c r="L147" s="143"/>
      <c r="M147" s="143"/>
      <c r="N147" s="143"/>
      <c r="O147" s="143"/>
      <c r="P147" s="143"/>
      <c r="Q147" s="143"/>
      <c r="R147" s="2"/>
    </row>
    <row r="148" spans="2:18" ht="399.95" customHeight="1"/>
  </sheetData>
  <sheetProtection algorithmName="SHA-512" hashValue="JdwSJQmqWjaT8AnfFk3jyPPv3NUGQBt/y87Kr+D8h2VzHN67fkFnMf3ghSGWYZkFghbjHquD3zUfLV4UQ2qi8w==" saltValue="SHvDnER4+oNf7uL5IuKwHQ==" spinCount="100000" sheet="1" objects="1" scenarios="1"/>
  <mergeCells count="52">
    <mergeCell ref="K23:K24"/>
    <mergeCell ref="L23:L24"/>
    <mergeCell ref="M23:M24"/>
    <mergeCell ref="N23:N24"/>
    <mergeCell ref="Q23:Q24"/>
    <mergeCell ref="J20:J21"/>
    <mergeCell ref="C49:C51"/>
    <mergeCell ref="C52:C54"/>
    <mergeCell ref="C55:C57"/>
    <mergeCell ref="C58:C60"/>
    <mergeCell ref="F23:J23"/>
    <mergeCell ref="D23:D24"/>
    <mergeCell ref="E23:E24"/>
    <mergeCell ref="C23:C24"/>
    <mergeCell ref="C67:C69"/>
    <mergeCell ref="C133:C135"/>
    <mergeCell ref="C136:C138"/>
    <mergeCell ref="C139:C141"/>
    <mergeCell ref="C109:C111"/>
    <mergeCell ref="C112:C114"/>
    <mergeCell ref="C115:C117"/>
    <mergeCell ref="C118:C120"/>
    <mergeCell ref="C97:C99"/>
    <mergeCell ref="C100:C102"/>
    <mergeCell ref="C103:C105"/>
    <mergeCell ref="C106:C108"/>
    <mergeCell ref="C88:C90"/>
    <mergeCell ref="C85:C87"/>
    <mergeCell ref="C73:C75"/>
    <mergeCell ref="C76:C78"/>
    <mergeCell ref="C124:C126"/>
    <mergeCell ref="C127:C129"/>
    <mergeCell ref="C130:C132"/>
    <mergeCell ref="C70:C72"/>
    <mergeCell ref="C79:C81"/>
    <mergeCell ref="C82:C84"/>
    <mergeCell ref="C147:Q147"/>
    <mergeCell ref="E4:G4"/>
    <mergeCell ref="C25:C27"/>
    <mergeCell ref="C94:C96"/>
    <mergeCell ref="C61:C63"/>
    <mergeCell ref="C64:C66"/>
    <mergeCell ref="C91:C93"/>
    <mergeCell ref="C28:C30"/>
    <mergeCell ref="C31:C33"/>
    <mergeCell ref="C34:C36"/>
    <mergeCell ref="C37:C39"/>
    <mergeCell ref="C40:C42"/>
    <mergeCell ref="C43:C45"/>
    <mergeCell ref="C46:C48"/>
    <mergeCell ref="C142:C144"/>
    <mergeCell ref="C121:C123"/>
  </mergeCells>
  <phoneticPr fontId="0" type="noConversion"/>
  <dataValidations count="1">
    <dataValidation allowBlank="1" showInputMessage="1" sqref="H24:J146 E1:E4 F1:G3 C145:C65547 C28 C31 C34 C37 C40 C43 C46 C49 C52 C55 C58 C61 C64 C67 C70 C73 C76 C79 C82 C85 C88 C91 C94 C97 C100 C103 C106 C109 C112 C115 C118 C121 C124 C127 C130 C133 C136 C139 C142 A1:B1048576 O148:Q1048576 E148:N65547 D148:D1048576 C25 R1:IW1048576 G22 I22:J22 D1:D20 J20 K1:Q146 H15:H22 I15:J19 G25:G146 D22:F146 E10:I10 J1:J14 H1:I9 H11:I14 E5:G9 C1:C23 E11:G21" xr:uid="{00000000-0002-0000-0100-000000000000}"/>
  </dataValidations>
  <pageMargins left="0.59055118110236227" right="0.59055118110236227" top="0.59055118110236227" bottom="0.98425196850393704" header="0.51181102362204722" footer="0.51181102362204722"/>
  <pageSetup paperSize="9" scale="82" orientation="landscape" horizontalDpi="360" verticalDpi="360" r:id="rId1"/>
  <headerFooter alignWithMargins="0">
    <oddFooter>&amp;LPrinted on &amp;D, Page &amp;P of &amp;N</oddFooter>
  </headerFooter>
  <rowBreaks count="1" manualBreakCount="1">
    <brk id="102" min="1"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3092-FD68-4A31-9708-BAA86A7A0E9C}">
  <sheetPr codeName="Sheet3"/>
  <dimension ref="B1:BF148"/>
  <sheetViews>
    <sheetView zoomScaleNormal="100" workbookViewId="0">
      <selection activeCell="S17" sqref="S17"/>
    </sheetView>
  </sheetViews>
  <sheetFormatPr defaultColWidth="12.28515625" defaultRowHeight="15"/>
  <cols>
    <col min="1" max="1" width="0.7109375" style="39" customWidth="1"/>
    <col min="2" max="2" width="1.7109375" style="39" customWidth="1"/>
    <col min="3" max="3" width="3.85546875" style="39" customWidth="1"/>
    <col min="4" max="4" width="19.5703125" style="39" customWidth="1"/>
    <col min="5" max="5" width="13.42578125" style="39" customWidth="1"/>
    <col min="6" max="7" width="11.85546875" style="39" customWidth="1"/>
    <col min="8" max="9" width="11.85546875" style="39" hidden="1" customWidth="1"/>
    <col min="10" max="10" width="13.7109375" style="56" customWidth="1"/>
    <col min="11" max="11" width="14.28515625" style="39" customWidth="1"/>
    <col min="12" max="14" width="10.85546875" style="39" customWidth="1"/>
    <col min="15" max="15" width="12.85546875" style="39" hidden="1" customWidth="1"/>
    <col min="16" max="16" width="13.140625" style="39" hidden="1" customWidth="1"/>
    <col min="17" max="17" width="15.5703125" style="56" customWidth="1"/>
    <col min="18" max="18" width="1.7109375" style="39" customWidth="1"/>
    <col min="19" max="58" width="79.42578125" style="39" customWidth="1"/>
    <col min="59" max="16384" width="12.28515625" style="39"/>
  </cols>
  <sheetData>
    <row r="1" spans="2:58" ht="7.7" customHeight="1"/>
    <row r="2" spans="2:58" ht="99.75" customHeight="1">
      <c r="B2" s="2"/>
      <c r="C2" s="2"/>
      <c r="D2" s="2"/>
      <c r="E2" s="2"/>
      <c r="F2" s="2"/>
      <c r="G2" s="2"/>
      <c r="H2" s="2"/>
      <c r="I2" s="2"/>
      <c r="J2" s="57"/>
      <c r="K2" s="2"/>
      <c r="L2" s="2"/>
      <c r="M2" s="2"/>
      <c r="N2" s="2"/>
      <c r="O2" s="2"/>
      <c r="P2" s="2"/>
      <c r="Q2" s="57"/>
      <c r="R2" s="2"/>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row>
    <row r="3" spans="2:58" ht="15" customHeight="1">
      <c r="B3" s="2"/>
      <c r="C3" s="2"/>
      <c r="D3" s="2"/>
      <c r="E3" s="2"/>
      <c r="F3" s="2"/>
      <c r="G3" s="2"/>
      <c r="H3" s="2"/>
      <c r="I3" s="2"/>
      <c r="J3" s="57"/>
      <c r="K3" s="2"/>
      <c r="L3" s="2"/>
      <c r="M3" s="2"/>
      <c r="N3" s="2"/>
      <c r="O3" s="2"/>
      <c r="P3" s="2"/>
      <c r="Q3" s="57"/>
      <c r="R3" s="2"/>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row>
    <row r="4" spans="2:58" ht="15" customHeight="1">
      <c r="B4" s="2"/>
      <c r="C4" s="2"/>
      <c r="D4" s="8" t="s">
        <v>4</v>
      </c>
      <c r="E4" s="144"/>
      <c r="F4" s="145"/>
      <c r="G4" s="146"/>
      <c r="H4" s="2"/>
      <c r="I4" s="2"/>
      <c r="J4" s="57"/>
      <c r="K4" s="2"/>
      <c r="L4" s="26"/>
      <c r="M4" s="2"/>
      <c r="N4" s="2"/>
      <c r="O4" s="2"/>
      <c r="P4" s="2"/>
      <c r="Q4" s="57"/>
      <c r="R4" s="2"/>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row>
    <row r="5" spans="2:58" ht="10.7" customHeight="1">
      <c r="B5" s="2"/>
      <c r="C5" s="2"/>
      <c r="D5" s="2"/>
      <c r="E5" s="2"/>
      <c r="F5" s="2"/>
      <c r="G5" s="2"/>
      <c r="H5" s="2"/>
      <c r="I5" s="2"/>
      <c r="J5" s="57"/>
      <c r="K5" s="2"/>
      <c r="L5" s="2"/>
      <c r="M5" s="2"/>
      <c r="N5" s="2"/>
      <c r="O5" s="2"/>
      <c r="P5" s="2"/>
      <c r="Q5" s="57"/>
      <c r="R5" s="2"/>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2:58" ht="15.75" customHeight="1">
      <c r="B6" s="2"/>
      <c r="C6" s="2"/>
      <c r="D6" s="2"/>
      <c r="E6" s="8" t="s">
        <v>5</v>
      </c>
      <c r="F6" s="2"/>
      <c r="G6" s="2"/>
      <c r="H6" s="2"/>
      <c r="I6" s="2"/>
      <c r="J6" s="57"/>
      <c r="K6" s="2"/>
      <c r="L6" s="2"/>
      <c r="M6" s="2"/>
      <c r="N6" s="2"/>
      <c r="O6" s="2"/>
      <c r="P6" s="2"/>
      <c r="Q6" s="57"/>
      <c r="R6" s="2"/>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row>
    <row r="7" spans="2:58" ht="15.75" customHeight="1">
      <c r="B7" s="2"/>
      <c r="C7" s="2"/>
      <c r="D7" s="2"/>
      <c r="E7" s="16" t="s">
        <v>6</v>
      </c>
      <c r="F7" s="16" t="s">
        <v>7</v>
      </c>
      <c r="G7" s="16" t="s">
        <v>8</v>
      </c>
      <c r="H7" s="2"/>
      <c r="I7" s="2"/>
      <c r="J7" s="57"/>
      <c r="K7" s="2"/>
      <c r="L7" s="2"/>
      <c r="M7" s="2"/>
      <c r="N7" s="2"/>
      <c r="O7" s="2"/>
      <c r="P7" s="2"/>
      <c r="Q7" s="57"/>
      <c r="R7" s="2"/>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row>
    <row r="8" spans="2:58" ht="15.75" customHeight="1">
      <c r="B8" s="2"/>
      <c r="C8" s="2"/>
      <c r="D8" s="2" t="s">
        <v>9</v>
      </c>
      <c r="E8" s="60"/>
      <c r="F8" s="62"/>
      <c r="G8" s="65">
        <f>IF(COUNT(E8,F8)=0,0,AVERAGE(E8,F8))</f>
        <v>0</v>
      </c>
      <c r="H8" s="2"/>
      <c r="I8" s="2"/>
      <c r="J8" s="57"/>
      <c r="K8" s="2"/>
      <c r="L8" s="2"/>
      <c r="M8" s="2"/>
      <c r="N8" s="2"/>
      <c r="O8" s="2"/>
      <c r="P8" s="2"/>
      <c r="Q8" s="57"/>
      <c r="R8" s="2"/>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row>
    <row r="9" spans="2:58" ht="15.75" customHeight="1">
      <c r="B9" s="2"/>
      <c r="C9" s="2"/>
      <c r="D9" s="2" t="s">
        <v>10</v>
      </c>
      <c r="E9" s="60"/>
      <c r="F9" s="62"/>
      <c r="G9" s="65">
        <f>IF(COUNT(E9,F9)=0,0,AVERAGE(E9,F9))</f>
        <v>0</v>
      </c>
      <c r="H9" s="2"/>
      <c r="I9" s="2"/>
      <c r="J9" s="57"/>
      <c r="K9" s="2"/>
      <c r="L9" s="2"/>
      <c r="M9" s="2"/>
      <c r="N9" s="2"/>
      <c r="O9" s="2"/>
      <c r="P9" s="2"/>
      <c r="Q9" s="57"/>
      <c r="R9" s="2"/>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row>
    <row r="10" spans="2:58" ht="15.75" customHeight="1">
      <c r="B10" s="2"/>
      <c r="C10" s="2"/>
      <c r="D10" s="2"/>
      <c r="E10" s="2"/>
      <c r="F10" s="2"/>
      <c r="G10" s="2"/>
      <c r="H10" s="2"/>
      <c r="I10" s="2"/>
      <c r="J10" s="57"/>
      <c r="K10" s="2"/>
      <c r="L10" s="2"/>
      <c r="M10" s="2"/>
      <c r="N10" s="2"/>
      <c r="O10" s="2"/>
      <c r="P10" s="2"/>
      <c r="Q10" s="57"/>
      <c r="R10" s="2"/>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row>
    <row r="11" spans="2:58">
      <c r="B11" s="2"/>
      <c r="C11" s="2"/>
      <c r="D11" s="2"/>
      <c r="E11" s="8" t="s">
        <v>11</v>
      </c>
      <c r="F11" s="1"/>
      <c r="G11" s="1"/>
      <c r="H11" s="2"/>
      <c r="I11" s="2"/>
      <c r="J11" s="57"/>
      <c r="K11" s="2"/>
      <c r="L11" s="2"/>
      <c r="M11" s="2"/>
      <c r="N11" s="2"/>
      <c r="O11" s="2"/>
      <c r="P11" s="2"/>
      <c r="Q11" s="57"/>
      <c r="R11" s="2"/>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row>
    <row r="12" spans="2:58">
      <c r="B12" s="2"/>
      <c r="C12" s="2"/>
      <c r="D12" s="2"/>
      <c r="E12" s="16" t="s">
        <v>6</v>
      </c>
      <c r="F12" s="16" t="s">
        <v>7</v>
      </c>
      <c r="G12" s="16" t="s">
        <v>12</v>
      </c>
      <c r="H12" s="1"/>
      <c r="I12" s="38"/>
      <c r="J12" s="59" t="s">
        <v>13</v>
      </c>
      <c r="K12" s="59" t="s">
        <v>8</v>
      </c>
      <c r="L12" s="2"/>
      <c r="M12" s="2"/>
      <c r="N12" s="2"/>
      <c r="O12" s="2"/>
      <c r="P12" s="2"/>
      <c r="Q12" s="57"/>
      <c r="R12" s="2"/>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row>
    <row r="13" spans="2:58" ht="18" customHeight="1">
      <c r="B13" s="2"/>
      <c r="C13" s="2"/>
      <c r="D13" s="2" t="s">
        <v>9</v>
      </c>
      <c r="E13" s="13"/>
      <c r="F13" s="31"/>
      <c r="G13" s="31"/>
      <c r="H13" s="31"/>
      <c r="I13" s="31"/>
      <c r="J13" s="61"/>
      <c r="K13" s="65">
        <f>IF(COUNT(E13,F13,G13,J13)=0,0,AVERAGE(E13,F13,G13,J13))</f>
        <v>0</v>
      </c>
      <c r="L13" s="2"/>
      <c r="M13" s="2"/>
      <c r="N13" s="2"/>
      <c r="O13" s="2"/>
      <c r="P13" s="2"/>
      <c r="Q13" s="105"/>
      <c r="R13" s="2"/>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row>
    <row r="14" spans="2:58" ht="18" customHeight="1">
      <c r="B14" s="2"/>
      <c r="C14" s="2"/>
      <c r="D14" s="2" t="s">
        <v>10</v>
      </c>
      <c r="E14" s="13"/>
      <c r="F14" s="31"/>
      <c r="G14" s="31"/>
      <c r="H14" s="31"/>
      <c r="I14" s="31"/>
      <c r="J14" s="61"/>
      <c r="K14" s="65">
        <f>IF(COUNT(E14,F14,G14,J14)=0,0,AVERAGE(E14,F14,G14,J14))</f>
        <v>0</v>
      </c>
      <c r="L14" s="3"/>
      <c r="M14" s="3"/>
      <c r="N14" s="3"/>
      <c r="O14" s="2"/>
      <c r="P14" s="2"/>
      <c r="Q14" s="105"/>
      <c r="R14" s="2"/>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row>
    <row r="15" spans="2:58" ht="18" customHeight="1">
      <c r="B15" s="2"/>
      <c r="C15" s="2"/>
      <c r="D15" s="2"/>
      <c r="E15" s="121" t="str">
        <f>IF(AND(ISNUMBER(K13),K13&gt;0),100/(K13-G8),"--")</f>
        <v>--</v>
      </c>
      <c r="F15" s="17" t="s">
        <v>15</v>
      </c>
      <c r="G15" s="17"/>
      <c r="H15" s="2"/>
      <c r="I15" s="2"/>
      <c r="J15" s="57"/>
      <c r="K15" s="2"/>
      <c r="L15" s="2"/>
      <c r="M15" s="2"/>
      <c r="N15" s="2"/>
      <c r="O15" s="2"/>
      <c r="P15" s="2"/>
      <c r="Q15" s="105"/>
      <c r="R15" s="2"/>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row>
    <row r="16" spans="2:58" ht="18" customHeight="1">
      <c r="B16" s="2"/>
      <c r="C16" s="2"/>
      <c r="D16" s="2"/>
      <c r="E16" s="121" t="str">
        <f>IF(AND(ISNUMBER(K14),K14&gt;0),100/(K14-G9),"--")</f>
        <v>--</v>
      </c>
      <c r="F16" s="17" t="s">
        <v>16</v>
      </c>
      <c r="G16" s="17"/>
      <c r="H16" s="2"/>
      <c r="I16" s="2"/>
      <c r="J16" s="57"/>
      <c r="K16" s="2"/>
      <c r="L16" s="2"/>
      <c r="M16" s="2"/>
      <c r="N16" s="2"/>
      <c r="O16" s="2"/>
      <c r="P16" s="2"/>
      <c r="Q16" s="105"/>
      <c r="R16" s="2"/>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row>
    <row r="17" spans="2:58" ht="9" customHeight="1">
      <c r="B17" s="2"/>
      <c r="C17" s="2"/>
      <c r="D17" s="2"/>
      <c r="E17" s="2"/>
      <c r="F17" s="2"/>
      <c r="G17" s="2"/>
      <c r="H17" s="2"/>
      <c r="I17" s="2"/>
      <c r="J17" s="57"/>
      <c r="K17" s="2"/>
      <c r="L17" s="2"/>
      <c r="M17" s="2"/>
      <c r="N17" s="2"/>
      <c r="O17" s="2"/>
      <c r="P17" s="2"/>
      <c r="Q17" s="105"/>
      <c r="R17" s="2"/>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row>
    <row r="18" spans="2:58" ht="18" customHeight="1">
      <c r="B18" s="2"/>
      <c r="C18" s="2"/>
      <c r="D18" s="2"/>
      <c r="E18" s="8" t="s">
        <v>17</v>
      </c>
      <c r="F18" s="2"/>
      <c r="G18" s="2"/>
      <c r="H18" s="2"/>
      <c r="I18" s="2"/>
      <c r="J18" s="57"/>
      <c r="K18" s="2"/>
      <c r="L18" s="2"/>
      <c r="M18" s="2"/>
      <c r="N18" s="2"/>
      <c r="O18" s="2"/>
      <c r="P18" s="2"/>
      <c r="Q18" s="105"/>
      <c r="R18" s="2"/>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row>
    <row r="19" spans="2:58" ht="16.5" customHeight="1">
      <c r="B19" s="2"/>
      <c r="C19" s="2"/>
      <c r="D19" s="2"/>
      <c r="E19" s="46" t="s">
        <v>18</v>
      </c>
      <c r="F19" s="46" t="s">
        <v>6</v>
      </c>
      <c r="G19" s="46" t="s">
        <v>7</v>
      </c>
      <c r="H19" s="16" t="s">
        <v>31</v>
      </c>
      <c r="I19" s="15" t="s">
        <v>48</v>
      </c>
      <c r="J19" s="63" t="s">
        <v>19</v>
      </c>
      <c r="K19" s="2"/>
      <c r="L19" s="2"/>
      <c r="M19" s="2"/>
      <c r="N19" s="2"/>
      <c r="O19" s="2"/>
      <c r="P19" s="2"/>
      <c r="Q19" s="105"/>
      <c r="R19" s="2"/>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row>
    <row r="20" spans="2:58" ht="18" customHeight="1">
      <c r="B20" s="2"/>
      <c r="C20" s="2"/>
      <c r="D20" s="45" t="s">
        <v>20</v>
      </c>
      <c r="E20" s="48"/>
      <c r="F20" s="60"/>
      <c r="G20" s="60"/>
      <c r="H20" s="16" t="e">
        <f>AVERAGE(F20:G20)</f>
        <v>#DIV/0!</v>
      </c>
      <c r="I20" s="41" t="e">
        <f>H20*Factor*100/E20</f>
        <v>#DIV/0!</v>
      </c>
      <c r="J20" s="150" t="str">
        <f>IF(ISERROR(I21/I20),"1.05",I21/I20)</f>
        <v>1.05</v>
      </c>
      <c r="K20" s="2"/>
      <c r="L20" s="2"/>
      <c r="M20" s="2"/>
      <c r="N20" s="2"/>
      <c r="O20" s="2"/>
      <c r="P20" s="2"/>
      <c r="Q20" s="105"/>
      <c r="R20" s="2"/>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row>
    <row r="21" spans="2:58" ht="18" customHeight="1">
      <c r="B21" s="2"/>
      <c r="C21" s="2"/>
      <c r="D21" s="45" t="s">
        <v>21</v>
      </c>
      <c r="E21" s="48"/>
      <c r="F21" s="60"/>
      <c r="G21" s="60"/>
      <c r="H21" s="16" t="e">
        <f>AVERAGE(F21:G21)</f>
        <v>#DIV/0!</v>
      </c>
      <c r="I21" s="41" t="e">
        <f>H21*Factor*100/E21</f>
        <v>#DIV/0!</v>
      </c>
      <c r="J21" s="150"/>
      <c r="K21" s="2"/>
      <c r="L21" s="2"/>
      <c r="M21" s="2"/>
      <c r="N21" s="2"/>
      <c r="O21" s="2"/>
      <c r="P21" s="2"/>
      <c r="Q21" s="105"/>
      <c r="R21" s="2"/>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row>
    <row r="22" spans="2:58" ht="13.5" customHeight="1">
      <c r="B22" s="2"/>
      <c r="C22" s="2"/>
      <c r="D22" s="2"/>
      <c r="E22" s="2"/>
      <c r="F22" s="1"/>
      <c r="G22" s="2"/>
      <c r="H22" s="2"/>
      <c r="I22" s="2"/>
      <c r="J22" s="57"/>
      <c r="K22" s="2"/>
      <c r="L22" s="2"/>
      <c r="M22" s="2"/>
      <c r="N22" s="2"/>
      <c r="O22" s="2"/>
      <c r="P22" s="2"/>
      <c r="Q22" s="105"/>
      <c r="R22" s="2"/>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row>
    <row r="23" spans="2:58" s="40" customFormat="1" ht="57" customHeight="1">
      <c r="B23" s="27"/>
      <c r="C23" s="158"/>
      <c r="D23" s="154" t="s">
        <v>22</v>
      </c>
      <c r="E23" s="156" t="s">
        <v>23</v>
      </c>
      <c r="F23" s="151" t="s">
        <v>24</v>
      </c>
      <c r="G23" s="152"/>
      <c r="H23" s="152"/>
      <c r="I23" s="152"/>
      <c r="J23" s="153"/>
      <c r="K23" s="154" t="s">
        <v>25</v>
      </c>
      <c r="L23" s="154" t="s">
        <v>55</v>
      </c>
      <c r="M23" s="154" t="s">
        <v>27</v>
      </c>
      <c r="N23" s="154" t="s">
        <v>28</v>
      </c>
      <c r="O23" s="54" t="s">
        <v>50</v>
      </c>
      <c r="P23" s="55" t="s">
        <v>51</v>
      </c>
      <c r="Q23" s="160" t="s">
        <v>56</v>
      </c>
      <c r="R23" s="28"/>
    </row>
    <row r="24" spans="2:58" s="40" customFormat="1" ht="25.5" customHeight="1">
      <c r="B24" s="27"/>
      <c r="C24" s="159"/>
      <c r="D24" s="155"/>
      <c r="E24" s="157"/>
      <c r="F24" s="64" t="s">
        <v>53</v>
      </c>
      <c r="G24" s="64" t="s">
        <v>30</v>
      </c>
      <c r="H24" s="54" t="s">
        <v>57</v>
      </c>
      <c r="I24" s="125" t="s">
        <v>31</v>
      </c>
      <c r="J24" s="126" t="s">
        <v>58</v>
      </c>
      <c r="K24" s="155"/>
      <c r="L24" s="155"/>
      <c r="M24" s="155"/>
      <c r="N24" s="155"/>
      <c r="O24" s="14"/>
      <c r="P24" s="14"/>
      <c r="Q24" s="161"/>
      <c r="R24" s="28"/>
    </row>
    <row r="25" spans="2:58">
      <c r="B25" s="2"/>
      <c r="C25" s="147">
        <v>1</v>
      </c>
      <c r="D25" s="18"/>
      <c r="E25" s="32" t="s">
        <v>32</v>
      </c>
      <c r="F25" s="19"/>
      <c r="G25" s="19"/>
      <c r="H25" s="29">
        <f>IF(COUNT(F25:G25)=0,0,(AVERAGE(F25:G25)-$G$8))</f>
        <v>0</v>
      </c>
      <c r="I25" s="29" t="str">
        <f>IF(OR(ISNUMBER(Sample_1),ISNUMBER(Sample_2)),Sample_ave,"")</f>
        <v/>
      </c>
      <c r="J25" s="122" t="str">
        <f>I25</f>
        <v/>
      </c>
      <c r="K25" s="20">
        <v>0.1</v>
      </c>
      <c r="L25" s="18">
        <v>0.5</v>
      </c>
      <c r="M25" s="18">
        <v>100</v>
      </c>
      <c r="N25" s="18">
        <v>1</v>
      </c>
      <c r="O25" s="49" t="e">
        <f>H25*$E$15*(M25/K25)*(1/1000)*(1/1000)*(100/L25)*(162/180)*$J$20*N25</f>
        <v>#VALUE!</v>
      </c>
      <c r="P25" s="49" t="str">
        <f>IF(ISERROR(Analyte_g_100g),"",Analyte_g_100g)</f>
        <v/>
      </c>
      <c r="Q25" s="122" t="str">
        <f>P25</f>
        <v/>
      </c>
      <c r="R25" s="2"/>
    </row>
    <row r="26" spans="2:58">
      <c r="B26" s="2"/>
      <c r="C26" s="148"/>
      <c r="D26" s="21"/>
      <c r="E26" s="33" t="s">
        <v>34</v>
      </c>
      <c r="F26" s="23"/>
      <c r="G26" s="23"/>
      <c r="H26" s="29">
        <f>IF(COUNT(F26:G26)=0,0,(AVERAGE(F26:G26)-$G$9))</f>
        <v>0</v>
      </c>
      <c r="I26" s="30" t="str">
        <f>IF(OR(ISNUMBER(Sample_1),ISNUMBER(Sample_2)),Sample_ave,"")</f>
        <v/>
      </c>
      <c r="J26" s="123" t="str">
        <f>I26</f>
        <v/>
      </c>
      <c r="K26" s="22">
        <v>0.1</v>
      </c>
      <c r="L26" s="21">
        <v>0.5</v>
      </c>
      <c r="M26" s="22">
        <v>11</v>
      </c>
      <c r="N26" s="52">
        <v>1</v>
      </c>
      <c r="O26" s="49" t="e">
        <f>H26*$E$16*(M26/L26)*(1/1000)*(1/1000)*(100/K26)*(162/180)*N26</f>
        <v>#VALUE!</v>
      </c>
      <c r="P26" s="50" t="str">
        <f t="shared" ref="P26:P144" si="0">IF(ISERROR(Analyte_g_100g),"",Analyte_g_100g)</f>
        <v/>
      </c>
      <c r="Q26" s="123" t="str">
        <f t="shared" ref="Q26:Q144" si="1">P26</f>
        <v/>
      </c>
      <c r="R26" s="2"/>
    </row>
    <row r="27" spans="2:58">
      <c r="B27" s="2"/>
      <c r="C27" s="149"/>
      <c r="D27" s="24"/>
      <c r="E27" s="34" t="s">
        <v>36</v>
      </c>
      <c r="F27" s="25"/>
      <c r="G27" s="25"/>
      <c r="H27" s="25"/>
      <c r="I27" s="37"/>
      <c r="J27" s="124"/>
      <c r="K27" s="25"/>
      <c r="L27" s="25"/>
      <c r="M27" s="25"/>
      <c r="N27" s="25"/>
      <c r="O27" s="53" t="e">
        <f>O25-O26</f>
        <v>#VALUE!</v>
      </c>
      <c r="P27" s="51" t="str">
        <f t="shared" si="0"/>
        <v/>
      </c>
      <c r="Q27" s="124" t="str">
        <f t="shared" si="1"/>
        <v/>
      </c>
      <c r="R27" s="2"/>
    </row>
    <row r="28" spans="2:58">
      <c r="B28" s="2"/>
      <c r="C28" s="147">
        <v>2</v>
      </c>
      <c r="D28" s="18"/>
      <c r="E28" s="32" t="s">
        <v>32</v>
      </c>
      <c r="F28" s="19"/>
      <c r="G28" s="19"/>
      <c r="H28" s="29">
        <f t="shared" ref="H28" si="2">IF(COUNT(F28:G28)=0,0,(AVERAGE(F28:G28)-$G$8))</f>
        <v>0</v>
      </c>
      <c r="I28" s="29" t="str">
        <f>IF(OR(ISNUMBER(Sample_1),ISNUMBER(Sample_2)),Sample_ave,"")</f>
        <v/>
      </c>
      <c r="J28" s="122" t="str">
        <f>I28</f>
        <v/>
      </c>
      <c r="K28" s="20">
        <v>0.1</v>
      </c>
      <c r="L28" s="18">
        <v>0.5</v>
      </c>
      <c r="M28" s="18">
        <v>100</v>
      </c>
      <c r="N28" s="18">
        <v>1</v>
      </c>
      <c r="O28" s="49" t="e">
        <f t="shared" ref="O28" si="3">H28*$E$15*(M28/K28)*(1/1000)*(1/1000)*(100/L28)*(162/180)*$J$20*N28</f>
        <v>#VALUE!</v>
      </c>
      <c r="P28" s="29" t="str">
        <f t="shared" si="0"/>
        <v/>
      </c>
      <c r="Q28" s="122" t="str">
        <f t="shared" si="1"/>
        <v/>
      </c>
      <c r="R28" s="2"/>
    </row>
    <row r="29" spans="2:58">
      <c r="B29" s="2"/>
      <c r="C29" s="148"/>
      <c r="D29" s="21"/>
      <c r="E29" s="33" t="s">
        <v>34</v>
      </c>
      <c r="F29" s="23"/>
      <c r="G29" s="23"/>
      <c r="H29" s="29">
        <f t="shared" ref="H29" si="4">IF(COUNT(F29:G29)=0,0,(AVERAGE(F29:G29)-$G$9))</f>
        <v>0</v>
      </c>
      <c r="I29" s="30" t="str">
        <f>IF(OR(ISNUMBER(Sample_1),ISNUMBER(Sample_2)),Sample_ave,"")</f>
        <v/>
      </c>
      <c r="J29" s="123" t="str">
        <f>I29</f>
        <v/>
      </c>
      <c r="K29" s="22">
        <v>0.1</v>
      </c>
      <c r="L29" s="21">
        <v>0.5</v>
      </c>
      <c r="M29" s="22">
        <v>11</v>
      </c>
      <c r="N29" s="52">
        <v>1</v>
      </c>
      <c r="O29" s="49" t="e">
        <f t="shared" ref="O29" si="5">H29*$E$16*(M29/L29)*(1/1000)*(1/1000)*(100/K29)*(162/180)*N29</f>
        <v>#VALUE!</v>
      </c>
      <c r="P29" s="30" t="str">
        <f t="shared" si="0"/>
        <v/>
      </c>
      <c r="Q29" s="123" t="str">
        <f t="shared" si="1"/>
        <v/>
      </c>
      <c r="R29" s="2"/>
    </row>
    <row r="30" spans="2:58">
      <c r="B30" s="2"/>
      <c r="C30" s="149"/>
      <c r="D30" s="24"/>
      <c r="E30" s="34" t="s">
        <v>36</v>
      </c>
      <c r="F30" s="25"/>
      <c r="G30" s="25"/>
      <c r="H30" s="25"/>
      <c r="I30" s="37"/>
      <c r="J30" s="124"/>
      <c r="K30" s="25"/>
      <c r="L30" s="25"/>
      <c r="M30" s="25"/>
      <c r="N30" s="25"/>
      <c r="O30" s="53" t="e">
        <f t="shared" ref="O30" si="6">O28-O29</f>
        <v>#VALUE!</v>
      </c>
      <c r="P30" s="37" t="str">
        <f t="shared" si="0"/>
        <v/>
      </c>
      <c r="Q30" s="124" t="str">
        <f t="shared" si="1"/>
        <v/>
      </c>
      <c r="R30" s="2"/>
    </row>
    <row r="31" spans="2:58">
      <c r="B31" s="2"/>
      <c r="C31" s="147">
        <v>3</v>
      </c>
      <c r="D31" s="18"/>
      <c r="E31" s="32" t="s">
        <v>32</v>
      </c>
      <c r="F31" s="19"/>
      <c r="G31" s="19"/>
      <c r="H31" s="29">
        <f t="shared" ref="H31" si="7">IF(COUNT(F31:G31)=0,0,(AVERAGE(F31:G31)-$G$8))</f>
        <v>0</v>
      </c>
      <c r="I31" s="29" t="str">
        <f>IF(OR(ISNUMBER(Sample_1),ISNUMBER(Sample_2)),Sample_ave,"")</f>
        <v/>
      </c>
      <c r="J31" s="122" t="str">
        <f>I31</f>
        <v/>
      </c>
      <c r="K31" s="20">
        <v>0.1</v>
      </c>
      <c r="L31" s="18">
        <v>0.5</v>
      </c>
      <c r="M31" s="18">
        <v>100</v>
      </c>
      <c r="N31" s="18">
        <v>1</v>
      </c>
      <c r="O31" s="49" t="e">
        <f t="shared" ref="O31" si="8">H31*$E$15*(M31/K31)*(1/1000)*(1/1000)*(100/L31)*(162/180)*$J$20*N31</f>
        <v>#VALUE!</v>
      </c>
      <c r="P31" s="29" t="str">
        <f t="shared" si="0"/>
        <v/>
      </c>
      <c r="Q31" s="122" t="str">
        <f t="shared" si="1"/>
        <v/>
      </c>
      <c r="R31" s="2"/>
    </row>
    <row r="32" spans="2:58">
      <c r="B32" s="2"/>
      <c r="C32" s="148"/>
      <c r="D32" s="21"/>
      <c r="E32" s="33" t="s">
        <v>34</v>
      </c>
      <c r="F32" s="23"/>
      <c r="G32" s="23"/>
      <c r="H32" s="29">
        <f t="shared" ref="H32" si="9">IF(COUNT(F32:G32)=0,0,(AVERAGE(F32:G32)-$G$9))</f>
        <v>0</v>
      </c>
      <c r="I32" s="30" t="str">
        <f>IF(OR(ISNUMBER(Sample_1),ISNUMBER(Sample_2)),Sample_ave,"")</f>
        <v/>
      </c>
      <c r="J32" s="123" t="str">
        <f>I32</f>
        <v/>
      </c>
      <c r="K32" s="22">
        <v>0.1</v>
      </c>
      <c r="L32" s="21">
        <v>0.5</v>
      </c>
      <c r="M32" s="22">
        <v>11</v>
      </c>
      <c r="N32" s="52">
        <v>1</v>
      </c>
      <c r="O32" s="49" t="e">
        <f t="shared" ref="O32" si="10">H32*$E$16*(M32/L32)*(1/1000)*(1/1000)*(100/K32)*(162/180)*N32</f>
        <v>#VALUE!</v>
      </c>
      <c r="P32" s="30" t="str">
        <f t="shared" si="0"/>
        <v/>
      </c>
      <c r="Q32" s="123" t="str">
        <f t="shared" si="1"/>
        <v/>
      </c>
      <c r="R32" s="2"/>
    </row>
    <row r="33" spans="2:18">
      <c r="B33" s="2"/>
      <c r="C33" s="149"/>
      <c r="D33" s="24"/>
      <c r="E33" s="34" t="s">
        <v>36</v>
      </c>
      <c r="F33" s="25"/>
      <c r="G33" s="25"/>
      <c r="H33" s="25"/>
      <c r="I33" s="37"/>
      <c r="J33" s="124"/>
      <c r="K33" s="25"/>
      <c r="L33" s="25"/>
      <c r="M33" s="25"/>
      <c r="N33" s="25"/>
      <c r="O33" s="53" t="e">
        <f t="shared" ref="O33" si="11">O31-O32</f>
        <v>#VALUE!</v>
      </c>
      <c r="P33" s="37" t="str">
        <f t="shared" si="0"/>
        <v/>
      </c>
      <c r="Q33" s="124" t="str">
        <f t="shared" si="1"/>
        <v/>
      </c>
      <c r="R33" s="2"/>
    </row>
    <row r="34" spans="2:18">
      <c r="B34" s="2"/>
      <c r="C34" s="147">
        <v>4</v>
      </c>
      <c r="D34" s="18"/>
      <c r="E34" s="32" t="s">
        <v>32</v>
      </c>
      <c r="F34" s="19"/>
      <c r="G34" s="19"/>
      <c r="H34" s="29">
        <f t="shared" ref="H34" si="12">IF(COUNT(F34:G34)=0,0,(AVERAGE(F34:G34)-$G$8))</f>
        <v>0</v>
      </c>
      <c r="I34" s="29" t="str">
        <f>IF(OR(ISNUMBER(Sample_1),ISNUMBER(Sample_2)),Sample_ave,"")</f>
        <v/>
      </c>
      <c r="J34" s="122" t="str">
        <f>I34</f>
        <v/>
      </c>
      <c r="K34" s="20">
        <v>0.1</v>
      </c>
      <c r="L34" s="18">
        <v>0.5</v>
      </c>
      <c r="M34" s="18">
        <v>100</v>
      </c>
      <c r="N34" s="18">
        <v>1</v>
      </c>
      <c r="O34" s="49" t="e">
        <f t="shared" ref="O34" si="13">H34*$E$15*(M34/K34)*(1/1000)*(1/1000)*(100/L34)*(162/180)*$J$20*N34</f>
        <v>#VALUE!</v>
      </c>
      <c r="P34" s="29" t="str">
        <f t="shared" si="0"/>
        <v/>
      </c>
      <c r="Q34" s="122" t="str">
        <f t="shared" si="1"/>
        <v/>
      </c>
      <c r="R34" s="2"/>
    </row>
    <row r="35" spans="2:18">
      <c r="B35" s="2"/>
      <c r="C35" s="148"/>
      <c r="D35" s="21"/>
      <c r="E35" s="33" t="s">
        <v>34</v>
      </c>
      <c r="F35" s="23"/>
      <c r="G35" s="23"/>
      <c r="H35" s="29">
        <f t="shared" ref="H35" si="14">IF(COUNT(F35:G35)=0,0,(AVERAGE(F35:G35)-$G$9))</f>
        <v>0</v>
      </c>
      <c r="I35" s="30" t="str">
        <f>IF(OR(ISNUMBER(Sample_1),ISNUMBER(Sample_2)),Sample_ave,"")</f>
        <v/>
      </c>
      <c r="J35" s="123" t="str">
        <f>I35</f>
        <v/>
      </c>
      <c r="K35" s="22">
        <v>0.1</v>
      </c>
      <c r="L35" s="21">
        <v>0.5</v>
      </c>
      <c r="M35" s="22">
        <v>11</v>
      </c>
      <c r="N35" s="52">
        <v>1</v>
      </c>
      <c r="O35" s="49" t="e">
        <f t="shared" ref="O35" si="15">H35*$E$16*(M35/L35)*(1/1000)*(1/1000)*(100/K35)*(162/180)*N35</f>
        <v>#VALUE!</v>
      </c>
      <c r="P35" s="30" t="str">
        <f t="shared" si="0"/>
        <v/>
      </c>
      <c r="Q35" s="123" t="str">
        <f t="shared" si="1"/>
        <v/>
      </c>
      <c r="R35" s="2"/>
    </row>
    <row r="36" spans="2:18">
      <c r="B36" s="2"/>
      <c r="C36" s="149"/>
      <c r="D36" s="24"/>
      <c r="E36" s="34" t="s">
        <v>36</v>
      </c>
      <c r="F36" s="25"/>
      <c r="G36" s="25"/>
      <c r="H36" s="25"/>
      <c r="I36" s="37"/>
      <c r="J36" s="124"/>
      <c r="K36" s="25"/>
      <c r="L36" s="25"/>
      <c r="M36" s="25"/>
      <c r="N36" s="25"/>
      <c r="O36" s="53" t="e">
        <f t="shared" ref="O36" si="16">O34-O35</f>
        <v>#VALUE!</v>
      </c>
      <c r="P36" s="37" t="str">
        <f t="shared" si="0"/>
        <v/>
      </c>
      <c r="Q36" s="124" t="str">
        <f t="shared" si="1"/>
        <v/>
      </c>
      <c r="R36" s="2"/>
    </row>
    <row r="37" spans="2:18">
      <c r="B37" s="2"/>
      <c r="C37" s="147">
        <v>5</v>
      </c>
      <c r="D37" s="18"/>
      <c r="E37" s="32" t="s">
        <v>32</v>
      </c>
      <c r="F37" s="19"/>
      <c r="G37" s="19"/>
      <c r="H37" s="29">
        <f t="shared" ref="H37" si="17">IF(COUNT(F37:G37)=0,0,(AVERAGE(F37:G37)-$G$8))</f>
        <v>0</v>
      </c>
      <c r="I37" s="29" t="str">
        <f>IF(OR(ISNUMBER(Sample_1),ISNUMBER(Sample_2)),Sample_ave,"")</f>
        <v/>
      </c>
      <c r="J37" s="122" t="str">
        <f>I37</f>
        <v/>
      </c>
      <c r="K37" s="20">
        <v>0.1</v>
      </c>
      <c r="L37" s="18">
        <v>0.5</v>
      </c>
      <c r="M37" s="18">
        <v>100</v>
      </c>
      <c r="N37" s="18">
        <v>1</v>
      </c>
      <c r="O37" s="49" t="e">
        <f t="shared" ref="O37" si="18">H37*$E$15*(M37/K37)*(1/1000)*(1/1000)*(100/L37)*(162/180)*$J$20*N37</f>
        <v>#VALUE!</v>
      </c>
      <c r="P37" s="29" t="str">
        <f t="shared" si="0"/>
        <v/>
      </c>
      <c r="Q37" s="122" t="str">
        <f t="shared" si="1"/>
        <v/>
      </c>
      <c r="R37" s="2"/>
    </row>
    <row r="38" spans="2:18">
      <c r="B38" s="2"/>
      <c r="C38" s="148"/>
      <c r="D38" s="21"/>
      <c r="E38" s="33" t="s">
        <v>34</v>
      </c>
      <c r="F38" s="23"/>
      <c r="G38" s="23"/>
      <c r="H38" s="29">
        <f t="shared" ref="H38" si="19">IF(COUNT(F38:G38)=0,0,(AVERAGE(F38:G38)-$G$9))</f>
        <v>0</v>
      </c>
      <c r="I38" s="30" t="str">
        <f>IF(OR(ISNUMBER(Sample_1),ISNUMBER(Sample_2)),Sample_ave,"")</f>
        <v/>
      </c>
      <c r="J38" s="123" t="str">
        <f>I38</f>
        <v/>
      </c>
      <c r="K38" s="22">
        <v>0.1</v>
      </c>
      <c r="L38" s="21">
        <v>0.5</v>
      </c>
      <c r="M38" s="22">
        <v>11</v>
      </c>
      <c r="N38" s="52">
        <v>1</v>
      </c>
      <c r="O38" s="49" t="e">
        <f t="shared" ref="O38" si="20">H38*$E$16*(M38/L38)*(1/1000)*(1/1000)*(100/K38)*(162/180)*N38</f>
        <v>#VALUE!</v>
      </c>
      <c r="P38" s="30" t="str">
        <f t="shared" si="0"/>
        <v/>
      </c>
      <c r="Q38" s="123" t="str">
        <f t="shared" si="1"/>
        <v/>
      </c>
      <c r="R38" s="2"/>
    </row>
    <row r="39" spans="2:18">
      <c r="B39" s="2"/>
      <c r="C39" s="149"/>
      <c r="D39" s="24"/>
      <c r="E39" s="34" t="s">
        <v>36</v>
      </c>
      <c r="F39" s="25"/>
      <c r="G39" s="25"/>
      <c r="H39" s="25"/>
      <c r="I39" s="37"/>
      <c r="J39" s="124"/>
      <c r="K39" s="25"/>
      <c r="L39" s="25"/>
      <c r="M39" s="25"/>
      <c r="N39" s="25"/>
      <c r="O39" s="53" t="e">
        <f t="shared" ref="O39" si="21">O37-O38</f>
        <v>#VALUE!</v>
      </c>
      <c r="P39" s="37" t="str">
        <f t="shared" si="0"/>
        <v/>
      </c>
      <c r="Q39" s="124" t="str">
        <f t="shared" si="1"/>
        <v/>
      </c>
      <c r="R39" s="2"/>
    </row>
    <row r="40" spans="2:18">
      <c r="B40" s="2"/>
      <c r="C40" s="147">
        <v>6</v>
      </c>
      <c r="D40" s="18"/>
      <c r="E40" s="32" t="s">
        <v>32</v>
      </c>
      <c r="F40" s="19"/>
      <c r="G40" s="19"/>
      <c r="H40" s="29">
        <f t="shared" ref="H40" si="22">IF(COUNT(F40:G40)=0,0,(AVERAGE(F40:G40)-$G$8))</f>
        <v>0</v>
      </c>
      <c r="I40" s="29" t="str">
        <f>IF(OR(ISNUMBER(Sample_1),ISNUMBER(Sample_2)),Sample_ave,"")</f>
        <v/>
      </c>
      <c r="J40" s="122" t="str">
        <f>I40</f>
        <v/>
      </c>
      <c r="K40" s="20">
        <v>0.1</v>
      </c>
      <c r="L40" s="18">
        <v>0.5</v>
      </c>
      <c r="M40" s="18">
        <v>100</v>
      </c>
      <c r="N40" s="18">
        <v>1</v>
      </c>
      <c r="O40" s="49" t="e">
        <f t="shared" ref="O40" si="23">H40*$E$15*(M40/K40)*(1/1000)*(1/1000)*(100/L40)*(162/180)*$J$20*N40</f>
        <v>#VALUE!</v>
      </c>
      <c r="P40" s="29" t="str">
        <f t="shared" si="0"/>
        <v/>
      </c>
      <c r="Q40" s="122" t="str">
        <f t="shared" si="1"/>
        <v/>
      </c>
      <c r="R40" s="2"/>
    </row>
    <row r="41" spans="2:18">
      <c r="B41" s="2"/>
      <c r="C41" s="148"/>
      <c r="D41" s="21"/>
      <c r="E41" s="33" t="s">
        <v>34</v>
      </c>
      <c r="F41" s="23"/>
      <c r="G41" s="23"/>
      <c r="H41" s="29">
        <f t="shared" ref="H41" si="24">IF(COUNT(F41:G41)=0,0,(AVERAGE(F41:G41)-$G$9))</f>
        <v>0</v>
      </c>
      <c r="I41" s="30" t="str">
        <f>IF(OR(ISNUMBER(Sample_1),ISNUMBER(Sample_2)),Sample_ave,"")</f>
        <v/>
      </c>
      <c r="J41" s="123" t="str">
        <f>I41</f>
        <v/>
      </c>
      <c r="K41" s="22">
        <v>0.1</v>
      </c>
      <c r="L41" s="21">
        <v>0.5</v>
      </c>
      <c r="M41" s="22">
        <v>11</v>
      </c>
      <c r="N41" s="52">
        <v>1</v>
      </c>
      <c r="O41" s="49" t="e">
        <f t="shared" ref="O41" si="25">H41*$E$16*(M41/L41)*(1/1000)*(1/1000)*(100/K41)*(162/180)*N41</f>
        <v>#VALUE!</v>
      </c>
      <c r="P41" s="30" t="str">
        <f t="shared" si="0"/>
        <v/>
      </c>
      <c r="Q41" s="123" t="str">
        <f t="shared" si="1"/>
        <v/>
      </c>
      <c r="R41" s="2"/>
    </row>
    <row r="42" spans="2:18">
      <c r="B42" s="2"/>
      <c r="C42" s="149"/>
      <c r="D42" s="24"/>
      <c r="E42" s="34" t="s">
        <v>36</v>
      </c>
      <c r="F42" s="25"/>
      <c r="G42" s="25"/>
      <c r="H42" s="25"/>
      <c r="I42" s="37"/>
      <c r="J42" s="124"/>
      <c r="K42" s="25"/>
      <c r="L42" s="25"/>
      <c r="M42" s="25"/>
      <c r="N42" s="25"/>
      <c r="O42" s="53" t="e">
        <f t="shared" ref="O42" si="26">O40-O41</f>
        <v>#VALUE!</v>
      </c>
      <c r="P42" s="37" t="str">
        <f t="shared" si="0"/>
        <v/>
      </c>
      <c r="Q42" s="124" t="str">
        <f t="shared" si="1"/>
        <v/>
      </c>
      <c r="R42" s="2"/>
    </row>
    <row r="43" spans="2:18">
      <c r="B43" s="2"/>
      <c r="C43" s="147">
        <v>7</v>
      </c>
      <c r="D43" s="18"/>
      <c r="E43" s="32" t="s">
        <v>32</v>
      </c>
      <c r="F43" s="35"/>
      <c r="G43" s="35"/>
      <c r="H43" s="29">
        <f t="shared" ref="H43" si="27">IF(COUNT(F43:G43)=0,0,(AVERAGE(F43:G43)-$G$8))</f>
        <v>0</v>
      </c>
      <c r="I43" s="29" t="str">
        <f>IF(OR(ISNUMBER(Sample_1),ISNUMBER(Sample_2)),Sample_ave,"")</f>
        <v/>
      </c>
      <c r="J43" s="122" t="str">
        <f>I43</f>
        <v/>
      </c>
      <c r="K43" s="20">
        <v>0.1</v>
      </c>
      <c r="L43" s="18">
        <v>0.5</v>
      </c>
      <c r="M43" s="18">
        <v>100</v>
      </c>
      <c r="N43" s="18">
        <v>1</v>
      </c>
      <c r="O43" s="49" t="e">
        <f t="shared" ref="O43" si="28">H43*$E$15*(M43/K43)*(1/1000)*(1/1000)*(100/L43)*(162/180)*$J$20*N43</f>
        <v>#VALUE!</v>
      </c>
      <c r="P43" s="29" t="str">
        <f t="shared" si="0"/>
        <v/>
      </c>
      <c r="Q43" s="122" t="str">
        <f t="shared" si="1"/>
        <v/>
      </c>
      <c r="R43" s="2"/>
    </row>
    <row r="44" spans="2:18">
      <c r="B44" s="2"/>
      <c r="C44" s="148"/>
      <c r="D44" s="21"/>
      <c r="E44" s="33" t="s">
        <v>34</v>
      </c>
      <c r="F44" s="36"/>
      <c r="G44" s="36"/>
      <c r="H44" s="29">
        <f t="shared" ref="H44" si="29">IF(COUNT(F44:G44)=0,0,(AVERAGE(F44:G44)-$G$9))</f>
        <v>0</v>
      </c>
      <c r="I44" s="30" t="str">
        <f>IF(OR(ISNUMBER(Sample_1),ISNUMBER(Sample_2)),Sample_ave,"")</f>
        <v/>
      </c>
      <c r="J44" s="123" t="str">
        <f>I44</f>
        <v/>
      </c>
      <c r="K44" s="22">
        <v>0.1</v>
      </c>
      <c r="L44" s="21">
        <v>0.5</v>
      </c>
      <c r="M44" s="22">
        <v>11</v>
      </c>
      <c r="N44" s="52">
        <v>1</v>
      </c>
      <c r="O44" s="49" t="e">
        <f t="shared" ref="O44" si="30">H44*$E$16*(M44/L44)*(1/1000)*(1/1000)*(100/K44)*(162/180)*N44</f>
        <v>#VALUE!</v>
      </c>
      <c r="P44" s="30" t="str">
        <f t="shared" si="0"/>
        <v/>
      </c>
      <c r="Q44" s="123" t="str">
        <f t="shared" si="1"/>
        <v/>
      </c>
      <c r="R44" s="2"/>
    </row>
    <row r="45" spans="2:18">
      <c r="B45" s="2"/>
      <c r="C45" s="149"/>
      <c r="D45" s="24"/>
      <c r="E45" s="34" t="s">
        <v>36</v>
      </c>
      <c r="F45" s="25"/>
      <c r="G45" s="25"/>
      <c r="H45" s="25"/>
      <c r="I45" s="37"/>
      <c r="J45" s="124"/>
      <c r="K45" s="25"/>
      <c r="L45" s="25"/>
      <c r="M45" s="25"/>
      <c r="N45" s="25"/>
      <c r="O45" s="53" t="e">
        <f t="shared" ref="O45" si="31">O43-O44</f>
        <v>#VALUE!</v>
      </c>
      <c r="P45" s="37" t="str">
        <f t="shared" si="0"/>
        <v/>
      </c>
      <c r="Q45" s="124" t="str">
        <f t="shared" si="1"/>
        <v/>
      </c>
      <c r="R45" s="2"/>
    </row>
    <row r="46" spans="2:18">
      <c r="B46" s="2"/>
      <c r="C46" s="147">
        <v>8</v>
      </c>
      <c r="D46" s="18"/>
      <c r="E46" s="32" t="s">
        <v>32</v>
      </c>
      <c r="F46" s="35"/>
      <c r="G46" s="35"/>
      <c r="H46" s="29">
        <f t="shared" ref="H46" si="32">IF(COUNT(F46:G46)=0,0,(AVERAGE(F46:G46)-$G$8))</f>
        <v>0</v>
      </c>
      <c r="I46" s="29" t="str">
        <f>IF(OR(ISNUMBER(Sample_1),ISNUMBER(Sample_2)),Sample_ave,"")</f>
        <v/>
      </c>
      <c r="J46" s="122" t="str">
        <f>I46</f>
        <v/>
      </c>
      <c r="K46" s="20">
        <v>0.1</v>
      </c>
      <c r="L46" s="18">
        <v>0.5</v>
      </c>
      <c r="M46" s="18">
        <v>100</v>
      </c>
      <c r="N46" s="18">
        <v>1</v>
      </c>
      <c r="O46" s="49" t="e">
        <f t="shared" ref="O46" si="33">H46*$E$15*(M46/K46)*(1/1000)*(1/1000)*(100/L46)*(162/180)*$J$20*N46</f>
        <v>#VALUE!</v>
      </c>
      <c r="P46" s="29" t="str">
        <f>IF(ISERROR(Analyte_g_100g),"",Analyte_g_100g)</f>
        <v/>
      </c>
      <c r="Q46" s="122" t="str">
        <f t="shared" si="1"/>
        <v/>
      </c>
      <c r="R46" s="2"/>
    </row>
    <row r="47" spans="2:18">
      <c r="B47" s="2"/>
      <c r="C47" s="148"/>
      <c r="D47" s="21"/>
      <c r="E47" s="33" t="s">
        <v>34</v>
      </c>
      <c r="F47" s="36"/>
      <c r="G47" s="36"/>
      <c r="H47" s="29">
        <f t="shared" ref="H47" si="34">IF(COUNT(F47:G47)=0,0,(AVERAGE(F47:G47)-$G$9))</f>
        <v>0</v>
      </c>
      <c r="I47" s="30" t="str">
        <f>IF(OR(ISNUMBER(Sample_1),ISNUMBER(Sample_2)),Sample_ave,"")</f>
        <v/>
      </c>
      <c r="J47" s="123" t="str">
        <f>I47</f>
        <v/>
      </c>
      <c r="K47" s="22">
        <v>0.1</v>
      </c>
      <c r="L47" s="21">
        <v>0.5</v>
      </c>
      <c r="M47" s="22">
        <v>11</v>
      </c>
      <c r="N47" s="52">
        <v>1</v>
      </c>
      <c r="O47" s="49" t="e">
        <f t="shared" ref="O47" si="35">H47*$E$16*(M47/L47)*(1/1000)*(1/1000)*(100/K47)*(162/180)*N47</f>
        <v>#VALUE!</v>
      </c>
      <c r="P47" s="30" t="str">
        <f t="shared" si="0"/>
        <v/>
      </c>
      <c r="Q47" s="123" t="str">
        <f t="shared" si="1"/>
        <v/>
      </c>
      <c r="R47" s="2"/>
    </row>
    <row r="48" spans="2:18">
      <c r="B48" s="2"/>
      <c r="C48" s="149"/>
      <c r="D48" s="24"/>
      <c r="E48" s="34" t="s">
        <v>36</v>
      </c>
      <c r="F48" s="25"/>
      <c r="G48" s="25"/>
      <c r="H48" s="25"/>
      <c r="I48" s="37"/>
      <c r="J48" s="124"/>
      <c r="K48" s="25"/>
      <c r="L48" s="25"/>
      <c r="M48" s="25"/>
      <c r="N48" s="25"/>
      <c r="O48" s="53" t="e">
        <f t="shared" ref="O48" si="36">O46-O47</f>
        <v>#VALUE!</v>
      </c>
      <c r="P48" s="37" t="str">
        <f t="shared" si="0"/>
        <v/>
      </c>
      <c r="Q48" s="124" t="str">
        <f t="shared" si="1"/>
        <v/>
      </c>
      <c r="R48" s="2"/>
    </row>
    <row r="49" spans="2:18">
      <c r="B49" s="2"/>
      <c r="C49" s="147">
        <v>9</v>
      </c>
      <c r="D49" s="18"/>
      <c r="E49" s="32" t="s">
        <v>32</v>
      </c>
      <c r="F49" s="19"/>
      <c r="G49" s="19"/>
      <c r="H49" s="29">
        <f t="shared" ref="H49" si="37">IF(COUNT(F49:G49)=0,0,(AVERAGE(F49:G49)-$G$8))</f>
        <v>0</v>
      </c>
      <c r="I49" s="29" t="str">
        <f>IF(OR(ISNUMBER(Sample_1),ISNUMBER(Sample_2)),Sample_ave,"")</f>
        <v/>
      </c>
      <c r="J49" s="122" t="str">
        <f>I49</f>
        <v/>
      </c>
      <c r="K49" s="20">
        <v>0.1</v>
      </c>
      <c r="L49" s="18">
        <v>0.5</v>
      </c>
      <c r="M49" s="18">
        <v>100</v>
      </c>
      <c r="N49" s="18">
        <v>1</v>
      </c>
      <c r="O49" s="49" t="e">
        <f t="shared" ref="O49" si="38">H49*$E$15*(M49/K49)*(1/1000)*(1/1000)*(100/L49)*(162/180)*$J$20*N49</f>
        <v>#VALUE!</v>
      </c>
      <c r="P49" s="29" t="str">
        <f t="shared" si="0"/>
        <v/>
      </c>
      <c r="Q49" s="122" t="str">
        <f t="shared" si="1"/>
        <v/>
      </c>
      <c r="R49" s="2"/>
    </row>
    <row r="50" spans="2:18">
      <c r="B50" s="2"/>
      <c r="C50" s="148"/>
      <c r="D50" s="21"/>
      <c r="E50" s="33" t="s">
        <v>34</v>
      </c>
      <c r="F50" s="23"/>
      <c r="G50" s="23"/>
      <c r="H50" s="29">
        <f t="shared" ref="H50" si="39">IF(COUNT(F50:G50)=0,0,(AVERAGE(F50:G50)-$G$9))</f>
        <v>0</v>
      </c>
      <c r="I50" s="30" t="str">
        <f>IF(OR(ISNUMBER(Sample_1),ISNUMBER(Sample_2)),Sample_ave,"")</f>
        <v/>
      </c>
      <c r="J50" s="123" t="str">
        <f>I50</f>
        <v/>
      </c>
      <c r="K50" s="22">
        <v>0.1</v>
      </c>
      <c r="L50" s="21">
        <v>0.5</v>
      </c>
      <c r="M50" s="22">
        <v>11</v>
      </c>
      <c r="N50" s="52">
        <v>1</v>
      </c>
      <c r="O50" s="49" t="e">
        <f t="shared" ref="O50" si="40">H50*$E$16*(M50/L50)*(1/1000)*(1/1000)*(100/K50)*(162/180)*N50</f>
        <v>#VALUE!</v>
      </c>
      <c r="P50" s="30" t="str">
        <f t="shared" si="0"/>
        <v/>
      </c>
      <c r="Q50" s="123" t="str">
        <f t="shared" si="1"/>
        <v/>
      </c>
      <c r="R50" s="2"/>
    </row>
    <row r="51" spans="2:18">
      <c r="B51" s="2"/>
      <c r="C51" s="149"/>
      <c r="D51" s="24"/>
      <c r="E51" s="34" t="s">
        <v>36</v>
      </c>
      <c r="F51" s="25"/>
      <c r="G51" s="25"/>
      <c r="H51" s="25"/>
      <c r="I51" s="37"/>
      <c r="J51" s="124"/>
      <c r="K51" s="25"/>
      <c r="L51" s="25"/>
      <c r="M51" s="25"/>
      <c r="N51" s="25"/>
      <c r="O51" s="53" t="e">
        <f t="shared" ref="O51" si="41">O49-O50</f>
        <v>#VALUE!</v>
      </c>
      <c r="P51" s="37" t="str">
        <f t="shared" si="0"/>
        <v/>
      </c>
      <c r="Q51" s="124" t="str">
        <f t="shared" si="1"/>
        <v/>
      </c>
      <c r="R51" s="2"/>
    </row>
    <row r="52" spans="2:18">
      <c r="B52" s="2"/>
      <c r="C52" s="147">
        <v>10</v>
      </c>
      <c r="D52" s="18"/>
      <c r="E52" s="32" t="s">
        <v>32</v>
      </c>
      <c r="F52" s="19"/>
      <c r="G52" s="19"/>
      <c r="H52" s="29">
        <f t="shared" ref="H52" si="42">IF(COUNT(F52:G52)=0,0,(AVERAGE(F52:G52)-$G$8))</f>
        <v>0</v>
      </c>
      <c r="I52" s="29" t="str">
        <f>IF(OR(ISNUMBER(Sample_1),ISNUMBER(Sample_2)),Sample_ave,"")</f>
        <v/>
      </c>
      <c r="J52" s="122" t="str">
        <f>I52</f>
        <v/>
      </c>
      <c r="K52" s="20">
        <v>0.1</v>
      </c>
      <c r="L52" s="18">
        <v>0.5</v>
      </c>
      <c r="M52" s="18">
        <v>100</v>
      </c>
      <c r="N52" s="18">
        <v>1</v>
      </c>
      <c r="O52" s="49" t="e">
        <f t="shared" ref="O52" si="43">H52*$E$15*(M52/K52)*(1/1000)*(1/1000)*(100/L52)*(162/180)*$J$20*N52</f>
        <v>#VALUE!</v>
      </c>
      <c r="P52" s="29" t="str">
        <f t="shared" si="0"/>
        <v/>
      </c>
      <c r="Q52" s="122" t="str">
        <f t="shared" si="1"/>
        <v/>
      </c>
      <c r="R52" s="2"/>
    </row>
    <row r="53" spans="2:18">
      <c r="B53" s="2"/>
      <c r="C53" s="148"/>
      <c r="D53" s="21"/>
      <c r="E53" s="33" t="s">
        <v>34</v>
      </c>
      <c r="F53" s="23"/>
      <c r="G53" s="23"/>
      <c r="H53" s="29">
        <f t="shared" ref="H53" si="44">IF(COUNT(F53:G53)=0,0,(AVERAGE(F53:G53)-$G$9))</f>
        <v>0</v>
      </c>
      <c r="I53" s="30" t="str">
        <f>IF(OR(ISNUMBER(Sample_1),ISNUMBER(Sample_2)),Sample_ave,"")</f>
        <v/>
      </c>
      <c r="J53" s="123" t="str">
        <f>I53</f>
        <v/>
      </c>
      <c r="K53" s="22">
        <v>0.1</v>
      </c>
      <c r="L53" s="21">
        <v>0.5</v>
      </c>
      <c r="M53" s="22">
        <v>11</v>
      </c>
      <c r="N53" s="52">
        <v>1</v>
      </c>
      <c r="O53" s="49" t="e">
        <f t="shared" ref="O53" si="45">H53*$E$16*(M53/L53)*(1/1000)*(1/1000)*(100/K53)*(162/180)*N53</f>
        <v>#VALUE!</v>
      </c>
      <c r="P53" s="30" t="str">
        <f t="shared" si="0"/>
        <v/>
      </c>
      <c r="Q53" s="123" t="str">
        <f t="shared" si="1"/>
        <v/>
      </c>
      <c r="R53" s="2"/>
    </row>
    <row r="54" spans="2:18">
      <c r="B54" s="2"/>
      <c r="C54" s="149"/>
      <c r="D54" s="24"/>
      <c r="E54" s="34" t="s">
        <v>36</v>
      </c>
      <c r="F54" s="25"/>
      <c r="G54" s="25"/>
      <c r="H54" s="25"/>
      <c r="I54" s="37"/>
      <c r="J54" s="124"/>
      <c r="K54" s="25"/>
      <c r="L54" s="25"/>
      <c r="M54" s="25"/>
      <c r="N54" s="25"/>
      <c r="O54" s="53" t="e">
        <f t="shared" ref="O54" si="46">O52-O53</f>
        <v>#VALUE!</v>
      </c>
      <c r="P54" s="37" t="str">
        <f t="shared" si="0"/>
        <v/>
      </c>
      <c r="Q54" s="124" t="str">
        <f t="shared" si="1"/>
        <v/>
      </c>
      <c r="R54" s="2"/>
    </row>
    <row r="55" spans="2:18">
      <c r="B55" s="2"/>
      <c r="C55" s="147">
        <v>11</v>
      </c>
      <c r="D55" s="18"/>
      <c r="E55" s="32" t="s">
        <v>32</v>
      </c>
      <c r="F55" s="19"/>
      <c r="G55" s="19"/>
      <c r="H55" s="29">
        <f t="shared" ref="H55" si="47">IF(COUNT(F55:G55)=0,0,(AVERAGE(F55:G55)-$G$8))</f>
        <v>0</v>
      </c>
      <c r="I55" s="29" t="str">
        <f>IF(OR(ISNUMBER(Sample_1),ISNUMBER(Sample_2)),Sample_ave,"")</f>
        <v/>
      </c>
      <c r="J55" s="122" t="str">
        <f>I55</f>
        <v/>
      </c>
      <c r="K55" s="20">
        <v>0.1</v>
      </c>
      <c r="L55" s="18">
        <v>0.5</v>
      </c>
      <c r="M55" s="18">
        <v>100</v>
      </c>
      <c r="N55" s="18">
        <v>1</v>
      </c>
      <c r="O55" s="49" t="e">
        <f t="shared" ref="O55" si="48">H55*$E$15*(M55/K55)*(1/1000)*(1/1000)*(100/L55)*(162/180)*$J$20*N55</f>
        <v>#VALUE!</v>
      </c>
      <c r="P55" s="29" t="str">
        <f t="shared" si="0"/>
        <v/>
      </c>
      <c r="Q55" s="122" t="str">
        <f t="shared" si="1"/>
        <v/>
      </c>
      <c r="R55" s="2"/>
    </row>
    <row r="56" spans="2:18">
      <c r="B56" s="2"/>
      <c r="C56" s="148"/>
      <c r="D56" s="21"/>
      <c r="E56" s="33" t="s">
        <v>34</v>
      </c>
      <c r="F56" s="23"/>
      <c r="G56" s="23"/>
      <c r="H56" s="29">
        <f t="shared" ref="H56" si="49">IF(COUNT(F56:G56)=0,0,(AVERAGE(F56:G56)-$G$9))</f>
        <v>0</v>
      </c>
      <c r="I56" s="30" t="str">
        <f>IF(OR(ISNUMBER(Sample_1),ISNUMBER(Sample_2)),Sample_ave,"")</f>
        <v/>
      </c>
      <c r="J56" s="123" t="str">
        <f>I56</f>
        <v/>
      </c>
      <c r="K56" s="22">
        <v>0.1</v>
      </c>
      <c r="L56" s="21">
        <v>0.5</v>
      </c>
      <c r="M56" s="22">
        <v>11</v>
      </c>
      <c r="N56" s="52">
        <v>1</v>
      </c>
      <c r="O56" s="49" t="e">
        <f t="shared" ref="O56" si="50">H56*$E$16*(M56/L56)*(1/1000)*(1/1000)*(100/K56)*(162/180)*N56</f>
        <v>#VALUE!</v>
      </c>
      <c r="P56" s="30" t="str">
        <f t="shared" si="0"/>
        <v/>
      </c>
      <c r="Q56" s="123" t="str">
        <f t="shared" si="1"/>
        <v/>
      </c>
      <c r="R56" s="2"/>
    </row>
    <row r="57" spans="2:18">
      <c r="B57" s="2"/>
      <c r="C57" s="149"/>
      <c r="D57" s="24"/>
      <c r="E57" s="34" t="s">
        <v>36</v>
      </c>
      <c r="F57" s="25"/>
      <c r="G57" s="25"/>
      <c r="H57" s="25"/>
      <c r="I57" s="37"/>
      <c r="J57" s="124"/>
      <c r="K57" s="25"/>
      <c r="L57" s="25"/>
      <c r="M57" s="25"/>
      <c r="N57" s="25"/>
      <c r="O57" s="53" t="e">
        <f t="shared" ref="O57" si="51">O55-O56</f>
        <v>#VALUE!</v>
      </c>
      <c r="P57" s="37" t="str">
        <f t="shared" si="0"/>
        <v/>
      </c>
      <c r="Q57" s="124" t="str">
        <f t="shared" si="1"/>
        <v/>
      </c>
      <c r="R57" s="2"/>
    </row>
    <row r="58" spans="2:18">
      <c r="B58" s="2"/>
      <c r="C58" s="147">
        <v>12</v>
      </c>
      <c r="D58" s="18"/>
      <c r="E58" s="32" t="s">
        <v>32</v>
      </c>
      <c r="F58" s="19"/>
      <c r="G58" s="19"/>
      <c r="H58" s="29">
        <f t="shared" ref="H58" si="52">IF(COUNT(F58:G58)=0,0,(AVERAGE(F58:G58)-$G$8))</f>
        <v>0</v>
      </c>
      <c r="I58" s="29" t="str">
        <f>IF(OR(ISNUMBER(Sample_1),ISNUMBER(Sample_2)),Sample_ave,"")</f>
        <v/>
      </c>
      <c r="J58" s="122" t="str">
        <f>I58</f>
        <v/>
      </c>
      <c r="K58" s="20">
        <v>0.1</v>
      </c>
      <c r="L58" s="18">
        <v>0.5</v>
      </c>
      <c r="M58" s="18">
        <v>100</v>
      </c>
      <c r="N58" s="18">
        <v>1</v>
      </c>
      <c r="O58" s="49" t="e">
        <f t="shared" ref="O58" si="53">H58*$E$15*(M58/K58)*(1/1000)*(1/1000)*(100/L58)*(162/180)*$J$20*N58</f>
        <v>#VALUE!</v>
      </c>
      <c r="P58" s="29" t="str">
        <f t="shared" si="0"/>
        <v/>
      </c>
      <c r="Q58" s="122" t="str">
        <f t="shared" si="1"/>
        <v/>
      </c>
      <c r="R58" s="2"/>
    </row>
    <row r="59" spans="2:18">
      <c r="B59" s="2"/>
      <c r="C59" s="148"/>
      <c r="D59" s="21"/>
      <c r="E59" s="33" t="s">
        <v>34</v>
      </c>
      <c r="F59" s="23"/>
      <c r="G59" s="23"/>
      <c r="H59" s="29">
        <f t="shared" ref="H59" si="54">IF(COUNT(F59:G59)=0,0,(AVERAGE(F59:G59)-$G$9))</f>
        <v>0</v>
      </c>
      <c r="I59" s="30" t="str">
        <f>IF(OR(ISNUMBER(Sample_1),ISNUMBER(Sample_2)),Sample_ave,"")</f>
        <v/>
      </c>
      <c r="J59" s="123" t="str">
        <f>I59</f>
        <v/>
      </c>
      <c r="K59" s="22">
        <v>0.1</v>
      </c>
      <c r="L59" s="21">
        <v>0.5</v>
      </c>
      <c r="M59" s="22">
        <v>11</v>
      </c>
      <c r="N59" s="52">
        <v>1</v>
      </c>
      <c r="O59" s="49" t="e">
        <f t="shared" ref="O59" si="55">H59*$E$16*(M59/L59)*(1/1000)*(1/1000)*(100/K59)*(162/180)*N59</f>
        <v>#VALUE!</v>
      </c>
      <c r="P59" s="30" t="str">
        <f t="shared" si="0"/>
        <v/>
      </c>
      <c r="Q59" s="123" t="str">
        <f t="shared" si="1"/>
        <v/>
      </c>
      <c r="R59" s="2"/>
    </row>
    <row r="60" spans="2:18">
      <c r="B60" s="2"/>
      <c r="C60" s="149"/>
      <c r="D60" s="24"/>
      <c r="E60" s="34" t="s">
        <v>36</v>
      </c>
      <c r="F60" s="25"/>
      <c r="G60" s="25"/>
      <c r="H60" s="25"/>
      <c r="I60" s="37"/>
      <c r="J60" s="124"/>
      <c r="K60" s="25"/>
      <c r="L60" s="25"/>
      <c r="M60" s="25"/>
      <c r="N60" s="25"/>
      <c r="O60" s="53" t="e">
        <f t="shared" ref="O60" si="56">O58-O59</f>
        <v>#VALUE!</v>
      </c>
      <c r="P60" s="37" t="str">
        <f t="shared" si="0"/>
        <v/>
      </c>
      <c r="Q60" s="124" t="str">
        <f t="shared" si="1"/>
        <v/>
      </c>
      <c r="R60" s="2"/>
    </row>
    <row r="61" spans="2:18">
      <c r="B61" s="2"/>
      <c r="C61" s="147">
        <v>13</v>
      </c>
      <c r="D61" s="18"/>
      <c r="E61" s="32" t="s">
        <v>32</v>
      </c>
      <c r="F61" s="19"/>
      <c r="G61" s="19"/>
      <c r="H61" s="29">
        <f t="shared" ref="H61" si="57">IF(COUNT(F61:G61)=0,0,(AVERAGE(F61:G61)-$G$8))</f>
        <v>0</v>
      </c>
      <c r="I61" s="29" t="str">
        <f>IF(OR(ISNUMBER(Sample_1),ISNUMBER(Sample_2)),Sample_ave,"")</f>
        <v/>
      </c>
      <c r="J61" s="122" t="str">
        <f>I61</f>
        <v/>
      </c>
      <c r="K61" s="20">
        <v>0.1</v>
      </c>
      <c r="L61" s="18">
        <v>0.5</v>
      </c>
      <c r="M61" s="18">
        <v>100</v>
      </c>
      <c r="N61" s="18">
        <v>1</v>
      </c>
      <c r="O61" s="49" t="e">
        <f t="shared" ref="O61" si="58">H61*$E$15*(M61/K61)*(1/1000)*(1/1000)*(100/L61)*(162/180)*$J$20*N61</f>
        <v>#VALUE!</v>
      </c>
      <c r="P61" s="29" t="str">
        <f t="shared" si="0"/>
        <v/>
      </c>
      <c r="Q61" s="122" t="str">
        <f t="shared" si="1"/>
        <v/>
      </c>
      <c r="R61" s="2"/>
    </row>
    <row r="62" spans="2:18">
      <c r="B62" s="2"/>
      <c r="C62" s="148"/>
      <c r="D62" s="21"/>
      <c r="E62" s="33" t="s">
        <v>34</v>
      </c>
      <c r="F62" s="23"/>
      <c r="G62" s="23"/>
      <c r="H62" s="29">
        <f t="shared" ref="H62" si="59">IF(COUNT(F62:G62)=0,0,(AVERAGE(F62:G62)-$G$9))</f>
        <v>0</v>
      </c>
      <c r="I62" s="30" t="str">
        <f>IF(OR(ISNUMBER(Sample_1),ISNUMBER(Sample_2)),Sample_ave,"")</f>
        <v/>
      </c>
      <c r="J62" s="123" t="str">
        <f>I62</f>
        <v/>
      </c>
      <c r="K62" s="22">
        <v>0.1</v>
      </c>
      <c r="L62" s="21">
        <v>0.5</v>
      </c>
      <c r="M62" s="22">
        <v>11</v>
      </c>
      <c r="N62" s="52">
        <v>1</v>
      </c>
      <c r="O62" s="49" t="e">
        <f t="shared" ref="O62" si="60">H62*$E$16*(M62/L62)*(1/1000)*(1/1000)*(100/K62)*(162/180)*N62</f>
        <v>#VALUE!</v>
      </c>
      <c r="P62" s="30" t="str">
        <f t="shared" si="0"/>
        <v/>
      </c>
      <c r="Q62" s="123" t="str">
        <f t="shared" si="1"/>
        <v/>
      </c>
      <c r="R62" s="2"/>
    </row>
    <row r="63" spans="2:18">
      <c r="B63" s="2"/>
      <c r="C63" s="149"/>
      <c r="D63" s="24"/>
      <c r="E63" s="34" t="s">
        <v>36</v>
      </c>
      <c r="F63" s="25"/>
      <c r="G63" s="25"/>
      <c r="H63" s="25"/>
      <c r="I63" s="37"/>
      <c r="J63" s="124"/>
      <c r="K63" s="25"/>
      <c r="L63" s="25"/>
      <c r="M63" s="25"/>
      <c r="N63" s="25"/>
      <c r="O63" s="53" t="e">
        <f t="shared" ref="O63" si="61">O61-O62</f>
        <v>#VALUE!</v>
      </c>
      <c r="P63" s="37" t="str">
        <f t="shared" si="0"/>
        <v/>
      </c>
      <c r="Q63" s="124" t="str">
        <f t="shared" si="1"/>
        <v/>
      </c>
      <c r="R63" s="2"/>
    </row>
    <row r="64" spans="2:18">
      <c r="B64" s="2"/>
      <c r="C64" s="147">
        <v>14</v>
      </c>
      <c r="D64" s="18"/>
      <c r="E64" s="32" t="s">
        <v>32</v>
      </c>
      <c r="F64" s="19"/>
      <c r="G64" s="19"/>
      <c r="H64" s="29">
        <f t="shared" ref="H64" si="62">IF(COUNT(F64:G64)=0,0,(AVERAGE(F64:G64)-$G$8))</f>
        <v>0</v>
      </c>
      <c r="I64" s="29" t="str">
        <f>IF(OR(ISNUMBER(Sample_1),ISNUMBER(Sample_2)),Sample_ave,"")</f>
        <v/>
      </c>
      <c r="J64" s="122" t="str">
        <f>I64</f>
        <v/>
      </c>
      <c r="K64" s="20">
        <v>0.1</v>
      </c>
      <c r="L64" s="18">
        <v>0.5</v>
      </c>
      <c r="M64" s="18">
        <v>100</v>
      </c>
      <c r="N64" s="18">
        <v>1</v>
      </c>
      <c r="O64" s="49" t="e">
        <f t="shared" ref="O64" si="63">H64*$E$15*(M64/K64)*(1/1000)*(1/1000)*(100/L64)*(162/180)*$J$20*N64</f>
        <v>#VALUE!</v>
      </c>
      <c r="P64" s="29" t="str">
        <f t="shared" si="0"/>
        <v/>
      </c>
      <c r="Q64" s="122" t="str">
        <f t="shared" si="1"/>
        <v/>
      </c>
      <c r="R64" s="2"/>
    </row>
    <row r="65" spans="2:18">
      <c r="B65" s="2"/>
      <c r="C65" s="148"/>
      <c r="D65" s="21"/>
      <c r="E65" s="33" t="s">
        <v>34</v>
      </c>
      <c r="F65" s="23"/>
      <c r="G65" s="23"/>
      <c r="H65" s="29">
        <f t="shared" ref="H65" si="64">IF(COUNT(F65:G65)=0,0,(AVERAGE(F65:G65)-$G$9))</f>
        <v>0</v>
      </c>
      <c r="I65" s="30" t="str">
        <f>IF(OR(ISNUMBER(Sample_1),ISNUMBER(Sample_2)),Sample_ave,"")</f>
        <v/>
      </c>
      <c r="J65" s="123" t="str">
        <f>I65</f>
        <v/>
      </c>
      <c r="K65" s="22">
        <v>0.1</v>
      </c>
      <c r="L65" s="21">
        <v>0.5</v>
      </c>
      <c r="M65" s="22">
        <v>11</v>
      </c>
      <c r="N65" s="52">
        <v>1</v>
      </c>
      <c r="O65" s="49" t="e">
        <f t="shared" ref="O65" si="65">H65*$E$16*(M65/L65)*(1/1000)*(1/1000)*(100/K65)*(162/180)*N65</f>
        <v>#VALUE!</v>
      </c>
      <c r="P65" s="30" t="str">
        <f t="shared" si="0"/>
        <v/>
      </c>
      <c r="Q65" s="123" t="str">
        <f t="shared" si="1"/>
        <v/>
      </c>
      <c r="R65" s="2"/>
    </row>
    <row r="66" spans="2:18">
      <c r="B66" s="2"/>
      <c r="C66" s="149"/>
      <c r="D66" s="24"/>
      <c r="E66" s="34" t="s">
        <v>36</v>
      </c>
      <c r="F66" s="25"/>
      <c r="G66" s="25"/>
      <c r="H66" s="25"/>
      <c r="I66" s="37"/>
      <c r="J66" s="124"/>
      <c r="K66" s="25"/>
      <c r="L66" s="25"/>
      <c r="M66" s="25"/>
      <c r="N66" s="25"/>
      <c r="O66" s="53" t="e">
        <f t="shared" ref="O66" si="66">O64-O65</f>
        <v>#VALUE!</v>
      </c>
      <c r="P66" s="37" t="str">
        <f t="shared" si="0"/>
        <v/>
      </c>
      <c r="Q66" s="124" t="str">
        <f t="shared" si="1"/>
        <v/>
      </c>
      <c r="R66" s="2"/>
    </row>
    <row r="67" spans="2:18">
      <c r="B67" s="2"/>
      <c r="C67" s="147">
        <v>15</v>
      </c>
      <c r="D67" s="18"/>
      <c r="E67" s="32" t="s">
        <v>32</v>
      </c>
      <c r="F67" s="19"/>
      <c r="G67" s="19"/>
      <c r="H67" s="29">
        <f t="shared" ref="H67" si="67">IF(COUNT(F67:G67)=0,0,(AVERAGE(F67:G67)-$G$8))</f>
        <v>0</v>
      </c>
      <c r="I67" s="29" t="str">
        <f>IF(OR(ISNUMBER(Sample_1),ISNUMBER(Sample_2)),Sample_ave,"")</f>
        <v/>
      </c>
      <c r="J67" s="122" t="str">
        <f>I67</f>
        <v/>
      </c>
      <c r="K67" s="20">
        <v>0.1</v>
      </c>
      <c r="L67" s="18">
        <v>0.5</v>
      </c>
      <c r="M67" s="18">
        <v>100</v>
      </c>
      <c r="N67" s="18">
        <v>1</v>
      </c>
      <c r="O67" s="49" t="e">
        <f t="shared" ref="O67" si="68">H67*$E$15*(M67/K67)*(1/1000)*(1/1000)*(100/L67)*(162/180)*$J$20*N67</f>
        <v>#VALUE!</v>
      </c>
      <c r="P67" s="29" t="str">
        <f t="shared" si="0"/>
        <v/>
      </c>
      <c r="Q67" s="122" t="str">
        <f t="shared" si="1"/>
        <v/>
      </c>
      <c r="R67" s="2"/>
    </row>
    <row r="68" spans="2:18">
      <c r="B68" s="2"/>
      <c r="C68" s="148"/>
      <c r="D68" s="21"/>
      <c r="E68" s="33" t="s">
        <v>34</v>
      </c>
      <c r="F68" s="23"/>
      <c r="G68" s="23"/>
      <c r="H68" s="29">
        <f t="shared" ref="H68" si="69">IF(COUNT(F68:G68)=0,0,(AVERAGE(F68:G68)-$G$9))</f>
        <v>0</v>
      </c>
      <c r="I68" s="30" t="str">
        <f>IF(OR(ISNUMBER(Sample_1),ISNUMBER(Sample_2)),Sample_ave,"")</f>
        <v/>
      </c>
      <c r="J68" s="123" t="str">
        <f>I68</f>
        <v/>
      </c>
      <c r="K68" s="22">
        <v>0.1</v>
      </c>
      <c r="L68" s="21">
        <v>0.5</v>
      </c>
      <c r="M68" s="22">
        <v>11</v>
      </c>
      <c r="N68" s="52">
        <v>1</v>
      </c>
      <c r="O68" s="49" t="e">
        <f t="shared" ref="O68" si="70">H68*$E$16*(M68/L68)*(1/1000)*(1/1000)*(100/K68)*(162/180)*N68</f>
        <v>#VALUE!</v>
      </c>
      <c r="P68" s="30" t="str">
        <f t="shared" si="0"/>
        <v/>
      </c>
      <c r="Q68" s="123" t="str">
        <f t="shared" si="1"/>
        <v/>
      </c>
      <c r="R68" s="2"/>
    </row>
    <row r="69" spans="2:18">
      <c r="B69" s="2"/>
      <c r="C69" s="149"/>
      <c r="D69" s="24"/>
      <c r="E69" s="34" t="s">
        <v>36</v>
      </c>
      <c r="F69" s="25"/>
      <c r="G69" s="25"/>
      <c r="H69" s="25"/>
      <c r="I69" s="37"/>
      <c r="J69" s="124"/>
      <c r="K69" s="25"/>
      <c r="L69" s="25"/>
      <c r="M69" s="25"/>
      <c r="N69" s="25"/>
      <c r="O69" s="53" t="e">
        <f t="shared" ref="O69" si="71">O67-O68</f>
        <v>#VALUE!</v>
      </c>
      <c r="P69" s="37" t="str">
        <f t="shared" si="0"/>
        <v/>
      </c>
      <c r="Q69" s="124" t="str">
        <f t="shared" si="1"/>
        <v/>
      </c>
      <c r="R69" s="2"/>
    </row>
    <row r="70" spans="2:18">
      <c r="B70" s="2"/>
      <c r="C70" s="147">
        <v>16</v>
      </c>
      <c r="D70" s="18"/>
      <c r="E70" s="32" t="s">
        <v>32</v>
      </c>
      <c r="F70" s="19"/>
      <c r="G70" s="19"/>
      <c r="H70" s="29">
        <f t="shared" ref="H70" si="72">IF(COUNT(F70:G70)=0,0,(AVERAGE(F70:G70)-$G$8))</f>
        <v>0</v>
      </c>
      <c r="I70" s="29" t="str">
        <f>IF(OR(ISNUMBER(Sample_1),ISNUMBER(Sample_2)),Sample_ave,"")</f>
        <v/>
      </c>
      <c r="J70" s="122" t="str">
        <f>I70</f>
        <v/>
      </c>
      <c r="K70" s="20">
        <v>0.1</v>
      </c>
      <c r="L70" s="18">
        <v>0.5</v>
      </c>
      <c r="M70" s="18">
        <v>100</v>
      </c>
      <c r="N70" s="18">
        <v>1</v>
      </c>
      <c r="O70" s="49" t="e">
        <f t="shared" ref="O70" si="73">H70*$E$15*(M70/K70)*(1/1000)*(1/1000)*(100/L70)*(162/180)*$J$20*N70</f>
        <v>#VALUE!</v>
      </c>
      <c r="P70" s="29" t="str">
        <f t="shared" si="0"/>
        <v/>
      </c>
      <c r="Q70" s="122" t="str">
        <f t="shared" si="1"/>
        <v/>
      </c>
      <c r="R70" s="2"/>
    </row>
    <row r="71" spans="2:18">
      <c r="B71" s="2"/>
      <c r="C71" s="148"/>
      <c r="D71" s="21"/>
      <c r="E71" s="33" t="s">
        <v>34</v>
      </c>
      <c r="F71" s="23"/>
      <c r="G71" s="23"/>
      <c r="H71" s="29">
        <f t="shared" ref="H71" si="74">IF(COUNT(F71:G71)=0,0,(AVERAGE(F71:G71)-$G$9))</f>
        <v>0</v>
      </c>
      <c r="I71" s="30" t="str">
        <f>IF(OR(ISNUMBER(Sample_1),ISNUMBER(Sample_2)),Sample_ave,"")</f>
        <v/>
      </c>
      <c r="J71" s="123" t="str">
        <f>I71</f>
        <v/>
      </c>
      <c r="K71" s="22">
        <v>0.1</v>
      </c>
      <c r="L71" s="21">
        <v>0.5</v>
      </c>
      <c r="M71" s="22">
        <v>11</v>
      </c>
      <c r="N71" s="52">
        <v>1</v>
      </c>
      <c r="O71" s="49" t="e">
        <f t="shared" ref="O71" si="75">H71*$E$16*(M71/L71)*(1/1000)*(1/1000)*(100/K71)*(162/180)*N71</f>
        <v>#VALUE!</v>
      </c>
      <c r="P71" s="30" t="str">
        <f t="shared" si="0"/>
        <v/>
      </c>
      <c r="Q71" s="123" t="str">
        <f t="shared" si="1"/>
        <v/>
      </c>
      <c r="R71" s="2"/>
    </row>
    <row r="72" spans="2:18">
      <c r="B72" s="2"/>
      <c r="C72" s="149"/>
      <c r="D72" s="24"/>
      <c r="E72" s="34" t="s">
        <v>36</v>
      </c>
      <c r="F72" s="25"/>
      <c r="G72" s="25"/>
      <c r="H72" s="25"/>
      <c r="I72" s="37"/>
      <c r="J72" s="124"/>
      <c r="K72" s="25"/>
      <c r="L72" s="25"/>
      <c r="M72" s="25"/>
      <c r="N72" s="25"/>
      <c r="O72" s="53" t="e">
        <f t="shared" ref="O72" si="76">O70-O71</f>
        <v>#VALUE!</v>
      </c>
      <c r="P72" s="37" t="str">
        <f t="shared" si="0"/>
        <v/>
      </c>
      <c r="Q72" s="124" t="str">
        <f t="shared" si="1"/>
        <v/>
      </c>
      <c r="R72" s="2"/>
    </row>
    <row r="73" spans="2:18">
      <c r="B73" s="2"/>
      <c r="C73" s="147">
        <v>17</v>
      </c>
      <c r="D73" s="18"/>
      <c r="E73" s="32" t="s">
        <v>32</v>
      </c>
      <c r="F73" s="19"/>
      <c r="G73" s="19"/>
      <c r="H73" s="29">
        <f t="shared" ref="H73" si="77">IF(COUNT(F73:G73)=0,0,(AVERAGE(F73:G73)-$G$8))</f>
        <v>0</v>
      </c>
      <c r="I73" s="29" t="str">
        <f>IF(OR(ISNUMBER(Sample_1),ISNUMBER(Sample_2)),Sample_ave,"")</f>
        <v/>
      </c>
      <c r="J73" s="122" t="str">
        <f>I73</f>
        <v/>
      </c>
      <c r="K73" s="20">
        <v>0.1</v>
      </c>
      <c r="L73" s="18">
        <v>0.5</v>
      </c>
      <c r="M73" s="18">
        <v>100</v>
      </c>
      <c r="N73" s="18">
        <v>1</v>
      </c>
      <c r="O73" s="49" t="e">
        <f t="shared" ref="O73" si="78">H73*$E$15*(M73/K73)*(1/1000)*(1/1000)*(100/L73)*(162/180)*$J$20*N73</f>
        <v>#VALUE!</v>
      </c>
      <c r="P73" s="29" t="str">
        <f t="shared" si="0"/>
        <v/>
      </c>
      <c r="Q73" s="122" t="str">
        <f t="shared" si="1"/>
        <v/>
      </c>
      <c r="R73" s="2"/>
    </row>
    <row r="74" spans="2:18">
      <c r="B74" s="2"/>
      <c r="C74" s="148"/>
      <c r="D74" s="21"/>
      <c r="E74" s="33" t="s">
        <v>34</v>
      </c>
      <c r="F74" s="23"/>
      <c r="G74" s="23"/>
      <c r="H74" s="29">
        <f t="shared" ref="H74" si="79">IF(COUNT(F74:G74)=0,0,(AVERAGE(F74:G74)-$G$9))</f>
        <v>0</v>
      </c>
      <c r="I74" s="30" t="str">
        <f>IF(OR(ISNUMBER(Sample_1),ISNUMBER(Sample_2)),Sample_ave,"")</f>
        <v/>
      </c>
      <c r="J74" s="123" t="str">
        <f>I74</f>
        <v/>
      </c>
      <c r="K74" s="22">
        <v>0.1</v>
      </c>
      <c r="L74" s="21">
        <v>0.5</v>
      </c>
      <c r="M74" s="22">
        <v>11</v>
      </c>
      <c r="N74" s="52">
        <v>1</v>
      </c>
      <c r="O74" s="49" t="e">
        <f t="shared" ref="O74" si="80">H74*$E$16*(M74/L74)*(1/1000)*(1/1000)*(100/K74)*(162/180)*N74</f>
        <v>#VALUE!</v>
      </c>
      <c r="P74" s="30" t="str">
        <f t="shared" si="0"/>
        <v/>
      </c>
      <c r="Q74" s="123" t="str">
        <f t="shared" si="1"/>
        <v/>
      </c>
      <c r="R74" s="2"/>
    </row>
    <row r="75" spans="2:18">
      <c r="B75" s="2"/>
      <c r="C75" s="149"/>
      <c r="D75" s="24"/>
      <c r="E75" s="34" t="s">
        <v>36</v>
      </c>
      <c r="F75" s="25"/>
      <c r="G75" s="25"/>
      <c r="H75" s="25"/>
      <c r="I75" s="37"/>
      <c r="J75" s="124"/>
      <c r="K75" s="25"/>
      <c r="L75" s="25"/>
      <c r="M75" s="25"/>
      <c r="N75" s="25"/>
      <c r="O75" s="53" t="e">
        <f t="shared" ref="O75" si="81">O73-O74</f>
        <v>#VALUE!</v>
      </c>
      <c r="P75" s="37" t="str">
        <f t="shared" si="0"/>
        <v/>
      </c>
      <c r="Q75" s="124" t="str">
        <f t="shared" si="1"/>
        <v/>
      </c>
      <c r="R75" s="2"/>
    </row>
    <row r="76" spans="2:18">
      <c r="B76" s="2"/>
      <c r="C76" s="147">
        <v>18</v>
      </c>
      <c r="D76" s="18"/>
      <c r="E76" s="32" t="s">
        <v>32</v>
      </c>
      <c r="F76" s="35"/>
      <c r="G76" s="35"/>
      <c r="H76" s="29">
        <f t="shared" ref="H76" si="82">IF(COUNT(F76:G76)=0,0,(AVERAGE(F76:G76)-$G$8))</f>
        <v>0</v>
      </c>
      <c r="I76" s="29" t="str">
        <f>IF(OR(ISNUMBER(Sample_1),ISNUMBER(Sample_2)),Sample_ave,"")</f>
        <v/>
      </c>
      <c r="J76" s="122" t="str">
        <f>I76</f>
        <v/>
      </c>
      <c r="K76" s="20">
        <v>0.1</v>
      </c>
      <c r="L76" s="18">
        <v>0.5</v>
      </c>
      <c r="M76" s="18">
        <v>100</v>
      </c>
      <c r="N76" s="18">
        <v>1</v>
      </c>
      <c r="O76" s="49" t="e">
        <f t="shared" ref="O76" si="83">H76*$E$15*(M76/K76)*(1/1000)*(1/1000)*(100/L76)*(162/180)*$J$20*N76</f>
        <v>#VALUE!</v>
      </c>
      <c r="P76" s="29" t="str">
        <f t="shared" si="0"/>
        <v/>
      </c>
      <c r="Q76" s="122" t="str">
        <f t="shared" si="1"/>
        <v/>
      </c>
      <c r="R76" s="2"/>
    </row>
    <row r="77" spans="2:18">
      <c r="B77" s="2"/>
      <c r="C77" s="148"/>
      <c r="D77" s="21"/>
      <c r="E77" s="33" t="s">
        <v>34</v>
      </c>
      <c r="F77" s="36"/>
      <c r="G77" s="36"/>
      <c r="H77" s="29">
        <f t="shared" ref="H77" si="84">IF(COUNT(F77:G77)=0,0,(AVERAGE(F77:G77)-$G$9))</f>
        <v>0</v>
      </c>
      <c r="I77" s="30" t="str">
        <f>IF(OR(ISNUMBER(Sample_1),ISNUMBER(Sample_2)),Sample_ave,"")</f>
        <v/>
      </c>
      <c r="J77" s="123" t="str">
        <f>I77</f>
        <v/>
      </c>
      <c r="K77" s="22">
        <v>0.1</v>
      </c>
      <c r="L77" s="21">
        <v>0.5</v>
      </c>
      <c r="M77" s="22">
        <v>11</v>
      </c>
      <c r="N77" s="52">
        <v>1</v>
      </c>
      <c r="O77" s="49" t="e">
        <f t="shared" ref="O77" si="85">H77*$E$16*(M77/L77)*(1/1000)*(1/1000)*(100/K77)*(162/180)*N77</f>
        <v>#VALUE!</v>
      </c>
      <c r="P77" s="30" t="str">
        <f t="shared" si="0"/>
        <v/>
      </c>
      <c r="Q77" s="123" t="str">
        <f t="shared" si="1"/>
        <v/>
      </c>
      <c r="R77" s="2"/>
    </row>
    <row r="78" spans="2:18">
      <c r="B78" s="2"/>
      <c r="C78" s="149"/>
      <c r="D78" s="24"/>
      <c r="E78" s="34" t="s">
        <v>36</v>
      </c>
      <c r="F78" s="25"/>
      <c r="G78" s="25"/>
      <c r="H78" s="25"/>
      <c r="I78" s="37"/>
      <c r="J78" s="124"/>
      <c r="K78" s="25"/>
      <c r="L78" s="25"/>
      <c r="M78" s="25"/>
      <c r="N78" s="25"/>
      <c r="O78" s="53" t="e">
        <f t="shared" ref="O78" si="86">O76-O77</f>
        <v>#VALUE!</v>
      </c>
      <c r="P78" s="37" t="str">
        <f t="shared" si="0"/>
        <v/>
      </c>
      <c r="Q78" s="124" t="str">
        <f t="shared" si="1"/>
        <v/>
      </c>
      <c r="R78" s="2"/>
    </row>
    <row r="79" spans="2:18">
      <c r="B79" s="2"/>
      <c r="C79" s="147">
        <v>19</v>
      </c>
      <c r="D79" s="18"/>
      <c r="E79" s="32" t="s">
        <v>32</v>
      </c>
      <c r="F79" s="35"/>
      <c r="G79" s="35"/>
      <c r="H79" s="29">
        <f t="shared" ref="H79" si="87">IF(COUNT(F79:G79)=0,0,(AVERAGE(F79:G79)-$G$8))</f>
        <v>0</v>
      </c>
      <c r="I79" s="29" t="str">
        <f>IF(OR(ISNUMBER(Sample_1),ISNUMBER(Sample_2)),Sample_ave,"")</f>
        <v/>
      </c>
      <c r="J79" s="122" t="str">
        <f>I79</f>
        <v/>
      </c>
      <c r="K79" s="20">
        <v>0.1</v>
      </c>
      <c r="L79" s="18">
        <v>0.5</v>
      </c>
      <c r="M79" s="18">
        <v>100</v>
      </c>
      <c r="N79" s="18">
        <v>1</v>
      </c>
      <c r="O79" s="49" t="e">
        <f t="shared" ref="O79" si="88">H79*$E$15*(M79/K79)*(1/1000)*(1/1000)*(100/L79)*(162/180)*$J$20*N79</f>
        <v>#VALUE!</v>
      </c>
      <c r="P79" s="29" t="str">
        <f>IF(ISERROR(Analyte_g_100g),"",Analyte_g_100g)</f>
        <v/>
      </c>
      <c r="Q79" s="122" t="str">
        <f t="shared" si="1"/>
        <v/>
      </c>
      <c r="R79" s="2"/>
    </row>
    <row r="80" spans="2:18">
      <c r="B80" s="2"/>
      <c r="C80" s="148"/>
      <c r="D80" s="21"/>
      <c r="E80" s="33" t="s">
        <v>34</v>
      </c>
      <c r="F80" s="36"/>
      <c r="G80" s="36"/>
      <c r="H80" s="29">
        <f t="shared" ref="H80" si="89">IF(COUNT(F80:G80)=0,0,(AVERAGE(F80:G80)-$G$9))</f>
        <v>0</v>
      </c>
      <c r="I80" s="30" t="str">
        <f>IF(OR(ISNUMBER(Sample_1),ISNUMBER(Sample_2)),Sample_ave,"")</f>
        <v/>
      </c>
      <c r="J80" s="123" t="str">
        <f>I80</f>
        <v/>
      </c>
      <c r="K80" s="22">
        <v>0.1</v>
      </c>
      <c r="L80" s="21">
        <v>0.5</v>
      </c>
      <c r="M80" s="22">
        <v>11</v>
      </c>
      <c r="N80" s="52">
        <v>1</v>
      </c>
      <c r="O80" s="49" t="e">
        <f t="shared" ref="O80" si="90">H80*$E$16*(M80/L80)*(1/1000)*(1/1000)*(100/K80)*(162/180)*N80</f>
        <v>#VALUE!</v>
      </c>
      <c r="P80" s="30" t="str">
        <f t="shared" si="0"/>
        <v/>
      </c>
      <c r="Q80" s="123" t="str">
        <f t="shared" si="1"/>
        <v/>
      </c>
      <c r="R80" s="2"/>
    </row>
    <row r="81" spans="2:18">
      <c r="B81" s="2"/>
      <c r="C81" s="149"/>
      <c r="D81" s="24"/>
      <c r="E81" s="34" t="s">
        <v>36</v>
      </c>
      <c r="F81" s="25"/>
      <c r="G81" s="25"/>
      <c r="H81" s="25"/>
      <c r="I81" s="37"/>
      <c r="J81" s="124"/>
      <c r="K81" s="25"/>
      <c r="L81" s="25"/>
      <c r="M81" s="25"/>
      <c r="N81" s="25"/>
      <c r="O81" s="53" t="e">
        <f t="shared" ref="O81" si="91">O79-O80</f>
        <v>#VALUE!</v>
      </c>
      <c r="P81" s="37" t="str">
        <f t="shared" si="0"/>
        <v/>
      </c>
      <c r="Q81" s="124" t="str">
        <f t="shared" si="1"/>
        <v/>
      </c>
      <c r="R81" s="2"/>
    </row>
    <row r="82" spans="2:18">
      <c r="B82" s="2"/>
      <c r="C82" s="147">
        <v>20</v>
      </c>
      <c r="D82" s="18"/>
      <c r="E82" s="32" t="s">
        <v>32</v>
      </c>
      <c r="F82" s="19"/>
      <c r="G82" s="19"/>
      <c r="H82" s="29">
        <f t="shared" ref="H82" si="92">IF(COUNT(F82:G82)=0,0,(AVERAGE(F82:G82)-$G$8))</f>
        <v>0</v>
      </c>
      <c r="I82" s="29" t="str">
        <f>IF(OR(ISNUMBER(Sample_1),ISNUMBER(Sample_2)),Sample_ave,"")</f>
        <v/>
      </c>
      <c r="J82" s="122" t="str">
        <f>I82</f>
        <v/>
      </c>
      <c r="K82" s="20">
        <v>0.1</v>
      </c>
      <c r="L82" s="18">
        <v>0.5</v>
      </c>
      <c r="M82" s="18">
        <v>100</v>
      </c>
      <c r="N82" s="18">
        <v>1</v>
      </c>
      <c r="O82" s="49" t="e">
        <f t="shared" ref="O82" si="93">H82*$E$15*(M82/K82)*(1/1000)*(1/1000)*(100/L82)*(162/180)*$J$20*N82</f>
        <v>#VALUE!</v>
      </c>
      <c r="P82" s="29" t="str">
        <f t="shared" si="0"/>
        <v/>
      </c>
      <c r="Q82" s="122" t="str">
        <f t="shared" si="1"/>
        <v/>
      </c>
      <c r="R82" s="2"/>
    </row>
    <row r="83" spans="2:18">
      <c r="B83" s="2"/>
      <c r="C83" s="148"/>
      <c r="D83" s="21"/>
      <c r="E83" s="33" t="s">
        <v>34</v>
      </c>
      <c r="F83" s="23"/>
      <c r="G83" s="23"/>
      <c r="H83" s="29">
        <f t="shared" ref="H83" si="94">IF(COUNT(F83:G83)=0,0,(AVERAGE(F83:G83)-$G$9))</f>
        <v>0</v>
      </c>
      <c r="I83" s="30" t="str">
        <f>IF(OR(ISNUMBER(Sample_1),ISNUMBER(Sample_2)),Sample_ave,"")</f>
        <v/>
      </c>
      <c r="J83" s="123" t="str">
        <f>I83</f>
        <v/>
      </c>
      <c r="K83" s="22">
        <v>0.1</v>
      </c>
      <c r="L83" s="21">
        <v>0.5</v>
      </c>
      <c r="M83" s="22">
        <v>11</v>
      </c>
      <c r="N83" s="52">
        <v>1</v>
      </c>
      <c r="O83" s="49" t="e">
        <f t="shared" ref="O83" si="95">H83*$E$16*(M83/L83)*(1/1000)*(1/1000)*(100/K83)*(162/180)*N83</f>
        <v>#VALUE!</v>
      </c>
      <c r="P83" s="30" t="str">
        <f t="shared" si="0"/>
        <v/>
      </c>
      <c r="Q83" s="123" t="str">
        <f t="shared" si="1"/>
        <v/>
      </c>
      <c r="R83" s="2"/>
    </row>
    <row r="84" spans="2:18">
      <c r="B84" s="2"/>
      <c r="C84" s="149"/>
      <c r="D84" s="24"/>
      <c r="E84" s="34" t="s">
        <v>36</v>
      </c>
      <c r="F84" s="25"/>
      <c r="G84" s="25"/>
      <c r="H84" s="25"/>
      <c r="I84" s="37"/>
      <c r="J84" s="124"/>
      <c r="K84" s="25"/>
      <c r="L84" s="25"/>
      <c r="M84" s="25"/>
      <c r="N84" s="25"/>
      <c r="O84" s="53" t="e">
        <f t="shared" ref="O84" si="96">O82-O83</f>
        <v>#VALUE!</v>
      </c>
      <c r="P84" s="37" t="str">
        <f t="shared" si="0"/>
        <v/>
      </c>
      <c r="Q84" s="124" t="str">
        <f t="shared" si="1"/>
        <v/>
      </c>
      <c r="R84" s="2"/>
    </row>
    <row r="85" spans="2:18">
      <c r="B85" s="2"/>
      <c r="C85" s="147">
        <v>21</v>
      </c>
      <c r="D85" s="18"/>
      <c r="E85" s="32" t="s">
        <v>32</v>
      </c>
      <c r="F85" s="19"/>
      <c r="G85" s="19"/>
      <c r="H85" s="29">
        <f t="shared" ref="H85" si="97">IF(COUNT(F85:G85)=0,0,(AVERAGE(F85:G85)-$G$8))</f>
        <v>0</v>
      </c>
      <c r="I85" s="29" t="str">
        <f>IF(OR(ISNUMBER(Sample_1),ISNUMBER(Sample_2)),Sample_ave,"")</f>
        <v/>
      </c>
      <c r="J85" s="122" t="str">
        <f>I85</f>
        <v/>
      </c>
      <c r="K85" s="20">
        <v>0.1</v>
      </c>
      <c r="L85" s="18">
        <v>0.5</v>
      </c>
      <c r="M85" s="18">
        <v>100</v>
      </c>
      <c r="N85" s="18">
        <v>1</v>
      </c>
      <c r="O85" s="49" t="e">
        <f t="shared" ref="O85" si="98">H85*$E$15*(M85/K85)*(1/1000)*(1/1000)*(100/L85)*(162/180)*$J$20*N85</f>
        <v>#VALUE!</v>
      </c>
      <c r="P85" s="29" t="str">
        <f t="shared" si="0"/>
        <v/>
      </c>
      <c r="Q85" s="122" t="str">
        <f t="shared" si="1"/>
        <v/>
      </c>
      <c r="R85" s="2"/>
    </row>
    <row r="86" spans="2:18">
      <c r="B86" s="2"/>
      <c r="C86" s="148"/>
      <c r="D86" s="21"/>
      <c r="E86" s="33" t="s">
        <v>34</v>
      </c>
      <c r="F86" s="23"/>
      <c r="G86" s="23"/>
      <c r="H86" s="29">
        <f t="shared" ref="H86" si="99">IF(COUNT(F86:G86)=0,0,(AVERAGE(F86:G86)-$G$9))</f>
        <v>0</v>
      </c>
      <c r="I86" s="30" t="str">
        <f>IF(OR(ISNUMBER(Sample_1),ISNUMBER(Sample_2)),Sample_ave,"")</f>
        <v/>
      </c>
      <c r="J86" s="123" t="str">
        <f>I86</f>
        <v/>
      </c>
      <c r="K86" s="22">
        <v>0.1</v>
      </c>
      <c r="L86" s="21">
        <v>0.5</v>
      </c>
      <c r="M86" s="22">
        <v>11</v>
      </c>
      <c r="N86" s="52">
        <v>1</v>
      </c>
      <c r="O86" s="49" t="e">
        <f t="shared" ref="O86" si="100">H86*$E$16*(M86/L86)*(1/1000)*(1/1000)*(100/K86)*(162/180)*N86</f>
        <v>#VALUE!</v>
      </c>
      <c r="P86" s="30" t="str">
        <f t="shared" si="0"/>
        <v/>
      </c>
      <c r="Q86" s="123" t="str">
        <f t="shared" si="1"/>
        <v/>
      </c>
      <c r="R86" s="2"/>
    </row>
    <row r="87" spans="2:18">
      <c r="B87" s="2"/>
      <c r="C87" s="149"/>
      <c r="D87" s="24"/>
      <c r="E87" s="34" t="s">
        <v>36</v>
      </c>
      <c r="F87" s="25"/>
      <c r="G87" s="25"/>
      <c r="H87" s="25"/>
      <c r="I87" s="37"/>
      <c r="J87" s="124"/>
      <c r="K87" s="25"/>
      <c r="L87" s="25"/>
      <c r="M87" s="25"/>
      <c r="N87" s="25"/>
      <c r="O87" s="53" t="e">
        <f t="shared" ref="O87" si="101">O85-O86</f>
        <v>#VALUE!</v>
      </c>
      <c r="P87" s="37" t="str">
        <f t="shared" si="0"/>
        <v/>
      </c>
      <c r="Q87" s="124" t="str">
        <f t="shared" si="1"/>
        <v/>
      </c>
      <c r="R87" s="2"/>
    </row>
    <row r="88" spans="2:18">
      <c r="B88" s="2"/>
      <c r="C88" s="147">
        <v>22</v>
      </c>
      <c r="D88" s="18"/>
      <c r="E88" s="32" t="s">
        <v>32</v>
      </c>
      <c r="F88" s="19"/>
      <c r="G88" s="19"/>
      <c r="H88" s="29">
        <f t="shared" ref="H88" si="102">IF(COUNT(F88:G88)=0,0,(AVERAGE(F88:G88)-$G$8))</f>
        <v>0</v>
      </c>
      <c r="I88" s="29" t="str">
        <f>IF(OR(ISNUMBER(Sample_1),ISNUMBER(Sample_2)),Sample_ave,"")</f>
        <v/>
      </c>
      <c r="J88" s="122" t="str">
        <f>I88</f>
        <v/>
      </c>
      <c r="K88" s="20">
        <v>0.1</v>
      </c>
      <c r="L88" s="18">
        <v>0.5</v>
      </c>
      <c r="M88" s="18">
        <v>100</v>
      </c>
      <c r="N88" s="18">
        <v>1</v>
      </c>
      <c r="O88" s="49" t="e">
        <f t="shared" ref="O88" si="103">H88*$E$15*(M88/K88)*(1/1000)*(1/1000)*(100/L88)*(162/180)*$J$20*N88</f>
        <v>#VALUE!</v>
      </c>
      <c r="P88" s="29" t="str">
        <f t="shared" si="0"/>
        <v/>
      </c>
      <c r="Q88" s="122" t="str">
        <f t="shared" si="1"/>
        <v/>
      </c>
      <c r="R88" s="2"/>
    </row>
    <row r="89" spans="2:18">
      <c r="B89" s="2"/>
      <c r="C89" s="148"/>
      <c r="D89" s="21"/>
      <c r="E89" s="33" t="s">
        <v>34</v>
      </c>
      <c r="F89" s="23"/>
      <c r="G89" s="23"/>
      <c r="H89" s="29">
        <f t="shared" ref="H89" si="104">IF(COUNT(F89:G89)=0,0,(AVERAGE(F89:G89)-$G$9))</f>
        <v>0</v>
      </c>
      <c r="I89" s="30" t="str">
        <f>IF(OR(ISNUMBER(Sample_1),ISNUMBER(Sample_2)),Sample_ave,"")</f>
        <v/>
      </c>
      <c r="J89" s="123" t="str">
        <f>I89</f>
        <v/>
      </c>
      <c r="K89" s="22">
        <v>0.1</v>
      </c>
      <c r="L89" s="21">
        <v>0.5</v>
      </c>
      <c r="M89" s="22">
        <v>11</v>
      </c>
      <c r="N89" s="52">
        <v>1</v>
      </c>
      <c r="O89" s="49" t="e">
        <f t="shared" ref="O89" si="105">H89*$E$16*(M89/L89)*(1/1000)*(1/1000)*(100/K89)*(162/180)*N89</f>
        <v>#VALUE!</v>
      </c>
      <c r="P89" s="30" t="str">
        <f t="shared" si="0"/>
        <v/>
      </c>
      <c r="Q89" s="123" t="str">
        <f t="shared" si="1"/>
        <v/>
      </c>
      <c r="R89" s="2"/>
    </row>
    <row r="90" spans="2:18">
      <c r="B90" s="2"/>
      <c r="C90" s="149"/>
      <c r="D90" s="24"/>
      <c r="E90" s="34" t="s">
        <v>36</v>
      </c>
      <c r="F90" s="25"/>
      <c r="G90" s="25"/>
      <c r="H90" s="25"/>
      <c r="I90" s="37"/>
      <c r="J90" s="124"/>
      <c r="K90" s="25"/>
      <c r="L90" s="25"/>
      <c r="M90" s="25"/>
      <c r="N90" s="25"/>
      <c r="O90" s="53" t="e">
        <f t="shared" ref="O90" si="106">O88-O89</f>
        <v>#VALUE!</v>
      </c>
      <c r="P90" s="37" t="str">
        <f t="shared" si="0"/>
        <v/>
      </c>
      <c r="Q90" s="124" t="str">
        <f t="shared" si="1"/>
        <v/>
      </c>
      <c r="R90" s="2"/>
    </row>
    <row r="91" spans="2:18">
      <c r="B91" s="2"/>
      <c r="C91" s="147">
        <v>23</v>
      </c>
      <c r="D91" s="18"/>
      <c r="E91" s="32" t="s">
        <v>32</v>
      </c>
      <c r="F91" s="19"/>
      <c r="G91" s="19"/>
      <c r="H91" s="29">
        <f t="shared" ref="H91" si="107">IF(COUNT(F91:G91)=0,0,(AVERAGE(F91:G91)-$G$8))</f>
        <v>0</v>
      </c>
      <c r="I91" s="29" t="str">
        <f>IF(OR(ISNUMBER(Sample_1),ISNUMBER(Sample_2)),Sample_ave,"")</f>
        <v/>
      </c>
      <c r="J91" s="122" t="str">
        <f>I91</f>
        <v/>
      </c>
      <c r="K91" s="20">
        <v>0.1</v>
      </c>
      <c r="L91" s="18">
        <v>0.5</v>
      </c>
      <c r="M91" s="18">
        <v>100</v>
      </c>
      <c r="N91" s="18">
        <v>1</v>
      </c>
      <c r="O91" s="49" t="e">
        <f t="shared" ref="O91" si="108">H91*$E$15*(M91/K91)*(1/1000)*(1/1000)*(100/L91)*(162/180)*$J$20*N91</f>
        <v>#VALUE!</v>
      </c>
      <c r="P91" s="29" t="str">
        <f t="shared" si="0"/>
        <v/>
      </c>
      <c r="Q91" s="122" t="str">
        <f t="shared" si="1"/>
        <v/>
      </c>
      <c r="R91" s="2"/>
    </row>
    <row r="92" spans="2:18">
      <c r="B92" s="2"/>
      <c r="C92" s="148"/>
      <c r="D92" s="21"/>
      <c r="E92" s="33" t="s">
        <v>34</v>
      </c>
      <c r="F92" s="23"/>
      <c r="G92" s="23"/>
      <c r="H92" s="29">
        <f t="shared" ref="H92" si="109">IF(COUNT(F92:G92)=0,0,(AVERAGE(F92:G92)-$G$9))</f>
        <v>0</v>
      </c>
      <c r="I92" s="30" t="str">
        <f>IF(OR(ISNUMBER(Sample_1),ISNUMBER(Sample_2)),Sample_ave,"")</f>
        <v/>
      </c>
      <c r="J92" s="123" t="str">
        <f>I92</f>
        <v/>
      </c>
      <c r="K92" s="22">
        <v>0.1</v>
      </c>
      <c r="L92" s="21">
        <v>0.5</v>
      </c>
      <c r="M92" s="22">
        <v>11</v>
      </c>
      <c r="N92" s="52">
        <v>1</v>
      </c>
      <c r="O92" s="49" t="e">
        <f t="shared" ref="O92" si="110">H92*$E$16*(M92/L92)*(1/1000)*(1/1000)*(100/K92)*(162/180)*N92</f>
        <v>#VALUE!</v>
      </c>
      <c r="P92" s="30" t="str">
        <f t="shared" si="0"/>
        <v/>
      </c>
      <c r="Q92" s="123" t="str">
        <f t="shared" si="1"/>
        <v/>
      </c>
      <c r="R92" s="2"/>
    </row>
    <row r="93" spans="2:18">
      <c r="B93" s="2"/>
      <c r="C93" s="149"/>
      <c r="D93" s="24"/>
      <c r="E93" s="34" t="s">
        <v>36</v>
      </c>
      <c r="F93" s="25"/>
      <c r="G93" s="25"/>
      <c r="H93" s="25"/>
      <c r="I93" s="37"/>
      <c r="J93" s="124"/>
      <c r="K93" s="25"/>
      <c r="L93" s="25"/>
      <c r="M93" s="25"/>
      <c r="N93" s="25"/>
      <c r="O93" s="53" t="e">
        <f t="shared" ref="O93" si="111">O91-O92</f>
        <v>#VALUE!</v>
      </c>
      <c r="P93" s="37" t="str">
        <f t="shared" si="0"/>
        <v/>
      </c>
      <c r="Q93" s="124" t="str">
        <f t="shared" si="1"/>
        <v/>
      </c>
      <c r="R93" s="2"/>
    </row>
    <row r="94" spans="2:18">
      <c r="B94" s="2"/>
      <c r="C94" s="147">
        <v>24</v>
      </c>
      <c r="D94" s="18"/>
      <c r="E94" s="32" t="s">
        <v>32</v>
      </c>
      <c r="F94" s="19"/>
      <c r="G94" s="19"/>
      <c r="H94" s="29">
        <f t="shared" ref="H94" si="112">IF(COUNT(F94:G94)=0,0,(AVERAGE(F94:G94)-$G$8))</f>
        <v>0</v>
      </c>
      <c r="I94" s="29" t="str">
        <f>IF(OR(ISNUMBER(Sample_1),ISNUMBER(Sample_2)),Sample_ave,"")</f>
        <v/>
      </c>
      <c r="J94" s="122" t="str">
        <f>I94</f>
        <v/>
      </c>
      <c r="K94" s="20">
        <v>0.1</v>
      </c>
      <c r="L94" s="18">
        <v>0.5</v>
      </c>
      <c r="M94" s="18">
        <v>100</v>
      </c>
      <c r="N94" s="18">
        <v>1</v>
      </c>
      <c r="O94" s="49" t="e">
        <f t="shared" ref="O94" si="113">H94*$E$15*(M94/K94)*(1/1000)*(1/1000)*(100/L94)*(162/180)*$J$20*N94</f>
        <v>#VALUE!</v>
      </c>
      <c r="P94" s="29" t="str">
        <f t="shared" si="0"/>
        <v/>
      </c>
      <c r="Q94" s="122" t="str">
        <f t="shared" si="1"/>
        <v/>
      </c>
      <c r="R94" s="2"/>
    </row>
    <row r="95" spans="2:18">
      <c r="B95" s="2"/>
      <c r="C95" s="148"/>
      <c r="D95" s="21"/>
      <c r="E95" s="33" t="s">
        <v>34</v>
      </c>
      <c r="F95" s="23"/>
      <c r="G95" s="23"/>
      <c r="H95" s="29">
        <f t="shared" ref="H95" si="114">IF(COUNT(F95:G95)=0,0,(AVERAGE(F95:G95)-$G$9))</f>
        <v>0</v>
      </c>
      <c r="I95" s="30" t="str">
        <f>IF(OR(ISNUMBER(Sample_1),ISNUMBER(Sample_2)),Sample_ave,"")</f>
        <v/>
      </c>
      <c r="J95" s="123" t="str">
        <f>I95</f>
        <v/>
      </c>
      <c r="K95" s="22">
        <v>0.1</v>
      </c>
      <c r="L95" s="21">
        <v>0.5</v>
      </c>
      <c r="M95" s="22">
        <v>11</v>
      </c>
      <c r="N95" s="52">
        <v>1</v>
      </c>
      <c r="O95" s="49" t="e">
        <f t="shared" ref="O95" si="115">H95*$E$16*(M95/L95)*(1/1000)*(1/1000)*(100/K95)*(162/180)*N95</f>
        <v>#VALUE!</v>
      </c>
      <c r="P95" s="30" t="str">
        <f t="shared" si="0"/>
        <v/>
      </c>
      <c r="Q95" s="123" t="str">
        <f t="shared" si="1"/>
        <v/>
      </c>
      <c r="R95" s="2"/>
    </row>
    <row r="96" spans="2:18">
      <c r="B96" s="2"/>
      <c r="C96" s="149"/>
      <c r="D96" s="24"/>
      <c r="E96" s="34" t="s">
        <v>36</v>
      </c>
      <c r="F96" s="25"/>
      <c r="G96" s="25"/>
      <c r="H96" s="25"/>
      <c r="I96" s="37"/>
      <c r="J96" s="124"/>
      <c r="K96" s="25"/>
      <c r="L96" s="25"/>
      <c r="M96" s="25"/>
      <c r="N96" s="25"/>
      <c r="O96" s="53" t="e">
        <f t="shared" ref="O96" si="116">O94-O95</f>
        <v>#VALUE!</v>
      </c>
      <c r="P96" s="37" t="str">
        <f t="shared" si="0"/>
        <v/>
      </c>
      <c r="Q96" s="124" t="str">
        <f t="shared" si="1"/>
        <v/>
      </c>
      <c r="R96" s="2"/>
    </row>
    <row r="97" spans="2:18">
      <c r="B97" s="2"/>
      <c r="C97" s="147">
        <v>25</v>
      </c>
      <c r="D97" s="18"/>
      <c r="E97" s="32" t="s">
        <v>32</v>
      </c>
      <c r="F97" s="19"/>
      <c r="G97" s="19"/>
      <c r="H97" s="29">
        <f t="shared" ref="H97" si="117">IF(COUNT(F97:G97)=0,0,(AVERAGE(F97:G97)-$G$8))</f>
        <v>0</v>
      </c>
      <c r="I97" s="29" t="str">
        <f>IF(OR(ISNUMBER(Sample_1),ISNUMBER(Sample_2)),Sample_ave,"")</f>
        <v/>
      </c>
      <c r="J97" s="122" t="str">
        <f>I97</f>
        <v/>
      </c>
      <c r="K97" s="20">
        <v>0.1</v>
      </c>
      <c r="L97" s="18">
        <v>0.5</v>
      </c>
      <c r="M97" s="18">
        <v>100</v>
      </c>
      <c r="N97" s="18">
        <v>1</v>
      </c>
      <c r="O97" s="49" t="e">
        <f t="shared" ref="O97" si="118">H97*$E$15*(M97/K97)*(1/1000)*(1/1000)*(100/L97)*(162/180)*$J$20*N97</f>
        <v>#VALUE!</v>
      </c>
      <c r="P97" s="29" t="str">
        <f t="shared" si="0"/>
        <v/>
      </c>
      <c r="Q97" s="122" t="str">
        <f t="shared" si="1"/>
        <v/>
      </c>
      <c r="R97" s="2"/>
    </row>
    <row r="98" spans="2:18">
      <c r="B98" s="2"/>
      <c r="C98" s="148"/>
      <c r="D98" s="21"/>
      <c r="E98" s="33" t="s">
        <v>34</v>
      </c>
      <c r="F98" s="23"/>
      <c r="G98" s="23"/>
      <c r="H98" s="29">
        <f t="shared" ref="H98" si="119">IF(COUNT(F98:G98)=0,0,(AVERAGE(F98:G98)-$G$9))</f>
        <v>0</v>
      </c>
      <c r="I98" s="30" t="str">
        <f>IF(OR(ISNUMBER(Sample_1),ISNUMBER(Sample_2)),Sample_ave,"")</f>
        <v/>
      </c>
      <c r="J98" s="123" t="str">
        <f>I98</f>
        <v/>
      </c>
      <c r="K98" s="22">
        <v>0.1</v>
      </c>
      <c r="L98" s="21">
        <v>0.5</v>
      </c>
      <c r="M98" s="22">
        <v>11</v>
      </c>
      <c r="N98" s="52">
        <v>1</v>
      </c>
      <c r="O98" s="49" t="e">
        <f t="shared" ref="O98" si="120">H98*$E$16*(M98/L98)*(1/1000)*(1/1000)*(100/K98)*(162/180)*N98</f>
        <v>#VALUE!</v>
      </c>
      <c r="P98" s="30" t="str">
        <f t="shared" si="0"/>
        <v/>
      </c>
      <c r="Q98" s="123" t="str">
        <f t="shared" si="1"/>
        <v/>
      </c>
      <c r="R98" s="2"/>
    </row>
    <row r="99" spans="2:18">
      <c r="B99" s="2"/>
      <c r="C99" s="149"/>
      <c r="D99" s="24"/>
      <c r="E99" s="34" t="s">
        <v>36</v>
      </c>
      <c r="F99" s="25"/>
      <c r="G99" s="25"/>
      <c r="H99" s="25"/>
      <c r="I99" s="37"/>
      <c r="J99" s="124"/>
      <c r="K99" s="25"/>
      <c r="L99" s="25"/>
      <c r="M99" s="25"/>
      <c r="N99" s="25"/>
      <c r="O99" s="53" t="e">
        <f t="shared" ref="O99" si="121">O97-O98</f>
        <v>#VALUE!</v>
      </c>
      <c r="P99" s="37" t="str">
        <f t="shared" si="0"/>
        <v/>
      </c>
      <c r="Q99" s="124" t="str">
        <f t="shared" si="1"/>
        <v/>
      </c>
      <c r="R99" s="2"/>
    </row>
    <row r="100" spans="2:18">
      <c r="B100" s="2"/>
      <c r="C100" s="147">
        <v>26</v>
      </c>
      <c r="D100" s="18"/>
      <c r="E100" s="32" t="s">
        <v>32</v>
      </c>
      <c r="F100" s="19"/>
      <c r="G100" s="19"/>
      <c r="H100" s="29">
        <f t="shared" ref="H100" si="122">IF(COUNT(F100:G100)=0,0,(AVERAGE(F100:G100)-$G$8))</f>
        <v>0</v>
      </c>
      <c r="I100" s="29" t="str">
        <f>IF(OR(ISNUMBER(Sample_1),ISNUMBER(Sample_2)),Sample_ave,"")</f>
        <v/>
      </c>
      <c r="J100" s="122" t="str">
        <f>I100</f>
        <v/>
      </c>
      <c r="K100" s="20">
        <v>0.1</v>
      </c>
      <c r="L100" s="18">
        <v>0.5</v>
      </c>
      <c r="M100" s="18">
        <v>100</v>
      </c>
      <c r="N100" s="18">
        <v>1</v>
      </c>
      <c r="O100" s="49" t="e">
        <f t="shared" ref="O100" si="123">H100*$E$15*(M100/K100)*(1/1000)*(1/1000)*(100/L100)*(162/180)*$J$20*N100</f>
        <v>#VALUE!</v>
      </c>
      <c r="P100" s="29" t="str">
        <f t="shared" si="0"/>
        <v/>
      </c>
      <c r="Q100" s="122" t="str">
        <f t="shared" si="1"/>
        <v/>
      </c>
      <c r="R100" s="2"/>
    </row>
    <row r="101" spans="2:18">
      <c r="B101" s="2"/>
      <c r="C101" s="148"/>
      <c r="D101" s="21"/>
      <c r="E101" s="33" t="s">
        <v>34</v>
      </c>
      <c r="F101" s="23"/>
      <c r="G101" s="23"/>
      <c r="H101" s="29">
        <f t="shared" ref="H101" si="124">IF(COUNT(F101:G101)=0,0,(AVERAGE(F101:G101)-$G$9))</f>
        <v>0</v>
      </c>
      <c r="I101" s="30" t="str">
        <f>IF(OR(ISNUMBER(Sample_1),ISNUMBER(Sample_2)),Sample_ave,"")</f>
        <v/>
      </c>
      <c r="J101" s="123" t="str">
        <f>I101</f>
        <v/>
      </c>
      <c r="K101" s="22">
        <v>0.1</v>
      </c>
      <c r="L101" s="21">
        <v>0.5</v>
      </c>
      <c r="M101" s="22">
        <v>11</v>
      </c>
      <c r="N101" s="52">
        <v>1</v>
      </c>
      <c r="O101" s="49" t="e">
        <f t="shared" ref="O101" si="125">H101*$E$16*(M101/L101)*(1/1000)*(1/1000)*(100/K101)*(162/180)*N101</f>
        <v>#VALUE!</v>
      </c>
      <c r="P101" s="30" t="str">
        <f t="shared" si="0"/>
        <v/>
      </c>
      <c r="Q101" s="123" t="str">
        <f t="shared" si="1"/>
        <v/>
      </c>
      <c r="R101" s="2"/>
    </row>
    <row r="102" spans="2:18">
      <c r="B102" s="2"/>
      <c r="C102" s="149"/>
      <c r="D102" s="24"/>
      <c r="E102" s="34" t="s">
        <v>36</v>
      </c>
      <c r="F102" s="25"/>
      <c r="G102" s="25"/>
      <c r="H102" s="25"/>
      <c r="I102" s="37"/>
      <c r="J102" s="124"/>
      <c r="K102" s="25"/>
      <c r="L102" s="25"/>
      <c r="M102" s="25"/>
      <c r="N102" s="25"/>
      <c r="O102" s="53" t="e">
        <f t="shared" ref="O102" si="126">O100-O101</f>
        <v>#VALUE!</v>
      </c>
      <c r="P102" s="37" t="str">
        <f t="shared" si="0"/>
        <v/>
      </c>
      <c r="Q102" s="124" t="str">
        <f t="shared" si="1"/>
        <v/>
      </c>
      <c r="R102" s="2"/>
    </row>
    <row r="103" spans="2:18">
      <c r="B103" s="2"/>
      <c r="C103" s="147">
        <v>27</v>
      </c>
      <c r="D103" s="18"/>
      <c r="E103" s="32" t="s">
        <v>32</v>
      </c>
      <c r="F103" s="19"/>
      <c r="G103" s="19"/>
      <c r="H103" s="29">
        <f t="shared" ref="H103" si="127">IF(COUNT(F103:G103)=0,0,(AVERAGE(F103:G103)-$G$8))</f>
        <v>0</v>
      </c>
      <c r="I103" s="29" t="str">
        <f>IF(OR(ISNUMBER(Sample_1),ISNUMBER(Sample_2)),Sample_ave,"")</f>
        <v/>
      </c>
      <c r="J103" s="122" t="str">
        <f>I103</f>
        <v/>
      </c>
      <c r="K103" s="20">
        <v>0.1</v>
      </c>
      <c r="L103" s="18">
        <v>0.5</v>
      </c>
      <c r="M103" s="18">
        <v>100</v>
      </c>
      <c r="N103" s="18">
        <v>1</v>
      </c>
      <c r="O103" s="49" t="e">
        <f t="shared" ref="O103" si="128">H103*$E$15*(M103/K103)*(1/1000)*(1/1000)*(100/L103)*(162/180)*$J$20*N103</f>
        <v>#VALUE!</v>
      </c>
      <c r="P103" s="29" t="str">
        <f t="shared" si="0"/>
        <v/>
      </c>
      <c r="Q103" s="122" t="str">
        <f t="shared" si="1"/>
        <v/>
      </c>
      <c r="R103" s="2"/>
    </row>
    <row r="104" spans="2:18">
      <c r="B104" s="2"/>
      <c r="C104" s="148"/>
      <c r="D104" s="21"/>
      <c r="E104" s="33" t="s">
        <v>34</v>
      </c>
      <c r="F104" s="23"/>
      <c r="G104" s="23"/>
      <c r="H104" s="29">
        <f t="shared" ref="H104" si="129">IF(COUNT(F104:G104)=0,0,(AVERAGE(F104:G104)-$G$9))</f>
        <v>0</v>
      </c>
      <c r="I104" s="30" t="str">
        <f>IF(OR(ISNUMBER(Sample_1),ISNUMBER(Sample_2)),Sample_ave,"")</f>
        <v/>
      </c>
      <c r="J104" s="123" t="str">
        <f>I104</f>
        <v/>
      </c>
      <c r="K104" s="22">
        <v>0.1</v>
      </c>
      <c r="L104" s="21">
        <v>0.5</v>
      </c>
      <c r="M104" s="22">
        <v>11</v>
      </c>
      <c r="N104" s="52">
        <v>1</v>
      </c>
      <c r="O104" s="49" t="e">
        <f t="shared" ref="O104" si="130">H104*$E$16*(M104/L104)*(1/1000)*(1/1000)*(100/K104)*(162/180)*N104</f>
        <v>#VALUE!</v>
      </c>
      <c r="P104" s="30" t="str">
        <f t="shared" si="0"/>
        <v/>
      </c>
      <c r="Q104" s="123" t="str">
        <f t="shared" si="1"/>
        <v/>
      </c>
      <c r="R104" s="2"/>
    </row>
    <row r="105" spans="2:18">
      <c r="B105" s="2"/>
      <c r="C105" s="149"/>
      <c r="D105" s="24"/>
      <c r="E105" s="34" t="s">
        <v>36</v>
      </c>
      <c r="F105" s="25"/>
      <c r="G105" s="25"/>
      <c r="H105" s="25"/>
      <c r="I105" s="37"/>
      <c r="J105" s="124"/>
      <c r="K105" s="25"/>
      <c r="L105" s="25"/>
      <c r="M105" s="25"/>
      <c r="N105" s="25"/>
      <c r="O105" s="53" t="e">
        <f t="shared" ref="O105" si="131">O103-O104</f>
        <v>#VALUE!</v>
      </c>
      <c r="P105" s="37" t="str">
        <f t="shared" si="0"/>
        <v/>
      </c>
      <c r="Q105" s="124" t="str">
        <f t="shared" si="1"/>
        <v/>
      </c>
      <c r="R105" s="2"/>
    </row>
    <row r="106" spans="2:18">
      <c r="B106" s="2"/>
      <c r="C106" s="147">
        <v>28</v>
      </c>
      <c r="D106" s="18"/>
      <c r="E106" s="32" t="s">
        <v>32</v>
      </c>
      <c r="F106" s="19"/>
      <c r="G106" s="19"/>
      <c r="H106" s="29">
        <f t="shared" ref="H106" si="132">IF(COUNT(F106:G106)=0,0,(AVERAGE(F106:G106)-$G$8))</f>
        <v>0</v>
      </c>
      <c r="I106" s="29" t="str">
        <f>IF(OR(ISNUMBER(Sample_1),ISNUMBER(Sample_2)),Sample_ave,"")</f>
        <v/>
      </c>
      <c r="J106" s="122" t="str">
        <f>I106</f>
        <v/>
      </c>
      <c r="K106" s="20">
        <v>0.1</v>
      </c>
      <c r="L106" s="18">
        <v>0.5</v>
      </c>
      <c r="M106" s="18">
        <v>100</v>
      </c>
      <c r="N106" s="18">
        <v>1</v>
      </c>
      <c r="O106" s="49" t="e">
        <f t="shared" ref="O106" si="133">H106*$E$15*(M106/K106)*(1/1000)*(1/1000)*(100/L106)*(162/180)*$J$20*N106</f>
        <v>#VALUE!</v>
      </c>
      <c r="P106" s="29" t="str">
        <f t="shared" si="0"/>
        <v/>
      </c>
      <c r="Q106" s="122" t="str">
        <f t="shared" si="1"/>
        <v/>
      </c>
      <c r="R106" s="2"/>
    </row>
    <row r="107" spans="2:18">
      <c r="B107" s="2"/>
      <c r="C107" s="148"/>
      <c r="D107" s="21"/>
      <c r="E107" s="33" t="s">
        <v>34</v>
      </c>
      <c r="F107" s="23"/>
      <c r="G107" s="23"/>
      <c r="H107" s="29">
        <f t="shared" ref="H107" si="134">IF(COUNT(F107:G107)=0,0,(AVERAGE(F107:G107)-$G$9))</f>
        <v>0</v>
      </c>
      <c r="I107" s="30" t="str">
        <f>IF(OR(ISNUMBER(Sample_1),ISNUMBER(Sample_2)),Sample_ave,"")</f>
        <v/>
      </c>
      <c r="J107" s="123" t="str">
        <f>I107</f>
        <v/>
      </c>
      <c r="K107" s="22">
        <v>0.1</v>
      </c>
      <c r="L107" s="21">
        <v>0.5</v>
      </c>
      <c r="M107" s="22">
        <v>11</v>
      </c>
      <c r="N107" s="52">
        <v>1</v>
      </c>
      <c r="O107" s="49" t="e">
        <f t="shared" ref="O107" si="135">H107*$E$16*(M107/L107)*(1/1000)*(1/1000)*(100/K107)*(162/180)*N107</f>
        <v>#VALUE!</v>
      </c>
      <c r="P107" s="30" t="str">
        <f t="shared" si="0"/>
        <v/>
      </c>
      <c r="Q107" s="123" t="str">
        <f t="shared" si="1"/>
        <v/>
      </c>
      <c r="R107" s="2"/>
    </row>
    <row r="108" spans="2:18">
      <c r="B108" s="2"/>
      <c r="C108" s="149"/>
      <c r="D108" s="24"/>
      <c r="E108" s="34" t="s">
        <v>36</v>
      </c>
      <c r="F108" s="25"/>
      <c r="G108" s="25"/>
      <c r="H108" s="25"/>
      <c r="I108" s="37"/>
      <c r="J108" s="124"/>
      <c r="K108" s="25"/>
      <c r="L108" s="25"/>
      <c r="M108" s="25"/>
      <c r="N108" s="25"/>
      <c r="O108" s="53" t="e">
        <f t="shared" ref="O108" si="136">O106-O107</f>
        <v>#VALUE!</v>
      </c>
      <c r="P108" s="37" t="str">
        <f t="shared" si="0"/>
        <v/>
      </c>
      <c r="Q108" s="124" t="str">
        <f t="shared" si="1"/>
        <v/>
      </c>
      <c r="R108" s="2"/>
    </row>
    <row r="109" spans="2:18">
      <c r="B109" s="2"/>
      <c r="C109" s="147">
        <v>29</v>
      </c>
      <c r="D109" s="18"/>
      <c r="E109" s="32" t="s">
        <v>32</v>
      </c>
      <c r="F109" s="35"/>
      <c r="G109" s="35"/>
      <c r="H109" s="29">
        <f t="shared" ref="H109" si="137">IF(COUNT(F109:G109)=0,0,(AVERAGE(F109:G109)-$G$8))</f>
        <v>0</v>
      </c>
      <c r="I109" s="29" t="str">
        <f>IF(OR(ISNUMBER(Sample_1),ISNUMBER(Sample_2)),Sample_ave,"")</f>
        <v/>
      </c>
      <c r="J109" s="122" t="str">
        <f>I109</f>
        <v/>
      </c>
      <c r="K109" s="20">
        <v>0.1</v>
      </c>
      <c r="L109" s="18">
        <v>0.5</v>
      </c>
      <c r="M109" s="18">
        <v>100</v>
      </c>
      <c r="N109" s="18">
        <v>1</v>
      </c>
      <c r="O109" s="49" t="e">
        <f t="shared" ref="O109" si="138">H109*$E$15*(M109/K109)*(1/1000)*(1/1000)*(100/L109)*(162/180)*$J$20*N109</f>
        <v>#VALUE!</v>
      </c>
      <c r="P109" s="29" t="str">
        <f t="shared" si="0"/>
        <v/>
      </c>
      <c r="Q109" s="122" t="str">
        <f t="shared" si="1"/>
        <v/>
      </c>
      <c r="R109" s="2"/>
    </row>
    <row r="110" spans="2:18">
      <c r="B110" s="2"/>
      <c r="C110" s="148"/>
      <c r="D110" s="21"/>
      <c r="E110" s="33" t="s">
        <v>34</v>
      </c>
      <c r="F110" s="36"/>
      <c r="G110" s="36"/>
      <c r="H110" s="29">
        <f t="shared" ref="H110" si="139">IF(COUNT(F110:G110)=0,0,(AVERAGE(F110:G110)-$G$9))</f>
        <v>0</v>
      </c>
      <c r="I110" s="30" t="str">
        <f>IF(OR(ISNUMBER(Sample_1),ISNUMBER(Sample_2)),Sample_ave,"")</f>
        <v/>
      </c>
      <c r="J110" s="123" t="str">
        <f>I110</f>
        <v/>
      </c>
      <c r="K110" s="22">
        <v>0.1</v>
      </c>
      <c r="L110" s="21">
        <v>0.5</v>
      </c>
      <c r="M110" s="22">
        <v>11</v>
      </c>
      <c r="N110" s="52">
        <v>1</v>
      </c>
      <c r="O110" s="49" t="e">
        <f t="shared" ref="O110" si="140">H110*$E$16*(M110/L110)*(1/1000)*(1/1000)*(100/K110)*(162/180)*N110</f>
        <v>#VALUE!</v>
      </c>
      <c r="P110" s="30" t="str">
        <f t="shared" si="0"/>
        <v/>
      </c>
      <c r="Q110" s="123" t="str">
        <f t="shared" si="1"/>
        <v/>
      </c>
      <c r="R110" s="2"/>
    </row>
    <row r="111" spans="2:18">
      <c r="B111" s="2"/>
      <c r="C111" s="149"/>
      <c r="D111" s="24"/>
      <c r="E111" s="34" t="s">
        <v>36</v>
      </c>
      <c r="F111" s="25"/>
      <c r="G111" s="25"/>
      <c r="H111" s="25"/>
      <c r="I111" s="37"/>
      <c r="J111" s="124"/>
      <c r="K111" s="25"/>
      <c r="L111" s="25"/>
      <c r="M111" s="25"/>
      <c r="N111" s="25"/>
      <c r="O111" s="53" t="e">
        <f t="shared" ref="O111" si="141">O109-O110</f>
        <v>#VALUE!</v>
      </c>
      <c r="P111" s="37" t="str">
        <f t="shared" si="0"/>
        <v/>
      </c>
      <c r="Q111" s="124" t="str">
        <f t="shared" si="1"/>
        <v/>
      </c>
      <c r="R111" s="2"/>
    </row>
    <row r="112" spans="2:18">
      <c r="B112" s="2"/>
      <c r="C112" s="147">
        <v>30</v>
      </c>
      <c r="D112" s="18"/>
      <c r="E112" s="32" t="s">
        <v>32</v>
      </c>
      <c r="F112" s="35"/>
      <c r="G112" s="35"/>
      <c r="H112" s="29">
        <f t="shared" ref="H112" si="142">IF(COUNT(F112:G112)=0,0,(AVERAGE(F112:G112)-$G$8))</f>
        <v>0</v>
      </c>
      <c r="I112" s="29" t="str">
        <f>IF(OR(ISNUMBER(Sample_1),ISNUMBER(Sample_2)),Sample_ave,"")</f>
        <v/>
      </c>
      <c r="J112" s="122" t="str">
        <f>I112</f>
        <v/>
      </c>
      <c r="K112" s="20">
        <v>0.1</v>
      </c>
      <c r="L112" s="18">
        <v>0.5</v>
      </c>
      <c r="M112" s="18">
        <v>100</v>
      </c>
      <c r="N112" s="18">
        <v>1</v>
      </c>
      <c r="O112" s="49" t="e">
        <f t="shared" ref="O112" si="143">H112*$E$15*(M112/K112)*(1/1000)*(1/1000)*(100/L112)*(162/180)*$J$20*N112</f>
        <v>#VALUE!</v>
      </c>
      <c r="P112" s="29" t="str">
        <f>IF(ISERROR(Analyte_g_100g),"",Analyte_g_100g)</f>
        <v/>
      </c>
      <c r="Q112" s="122" t="str">
        <f t="shared" si="1"/>
        <v/>
      </c>
      <c r="R112" s="2"/>
    </row>
    <row r="113" spans="2:18">
      <c r="B113" s="2"/>
      <c r="C113" s="148"/>
      <c r="D113" s="21"/>
      <c r="E113" s="33" t="s">
        <v>34</v>
      </c>
      <c r="F113" s="36"/>
      <c r="G113" s="36"/>
      <c r="H113" s="29">
        <f t="shared" ref="H113" si="144">IF(COUNT(F113:G113)=0,0,(AVERAGE(F113:G113)-$G$9))</f>
        <v>0</v>
      </c>
      <c r="I113" s="30" t="str">
        <f>IF(OR(ISNUMBER(Sample_1),ISNUMBER(Sample_2)),Sample_ave,"")</f>
        <v/>
      </c>
      <c r="J113" s="123" t="str">
        <f>I113</f>
        <v/>
      </c>
      <c r="K113" s="22">
        <v>0.1</v>
      </c>
      <c r="L113" s="21">
        <v>0.5</v>
      </c>
      <c r="M113" s="22">
        <v>11</v>
      </c>
      <c r="N113" s="52">
        <v>1</v>
      </c>
      <c r="O113" s="49" t="e">
        <f t="shared" ref="O113" si="145">H113*$E$16*(M113/L113)*(1/1000)*(1/1000)*(100/K113)*(162/180)*N113</f>
        <v>#VALUE!</v>
      </c>
      <c r="P113" s="30" t="str">
        <f t="shared" si="0"/>
        <v/>
      </c>
      <c r="Q113" s="123" t="str">
        <f t="shared" si="1"/>
        <v/>
      </c>
      <c r="R113" s="2"/>
    </row>
    <row r="114" spans="2:18">
      <c r="B114" s="2"/>
      <c r="C114" s="149"/>
      <c r="D114" s="24"/>
      <c r="E114" s="34" t="s">
        <v>36</v>
      </c>
      <c r="F114" s="25"/>
      <c r="G114" s="25"/>
      <c r="H114" s="25"/>
      <c r="I114" s="37"/>
      <c r="J114" s="124"/>
      <c r="K114" s="25"/>
      <c r="L114" s="25"/>
      <c r="M114" s="25"/>
      <c r="N114" s="25"/>
      <c r="O114" s="53" t="e">
        <f t="shared" ref="O114" si="146">O112-O113</f>
        <v>#VALUE!</v>
      </c>
      <c r="P114" s="37" t="str">
        <f t="shared" si="0"/>
        <v/>
      </c>
      <c r="Q114" s="124" t="str">
        <f t="shared" si="1"/>
        <v/>
      </c>
      <c r="R114" s="2"/>
    </row>
    <row r="115" spans="2:18">
      <c r="B115" s="2"/>
      <c r="C115" s="147">
        <v>31</v>
      </c>
      <c r="D115" s="18"/>
      <c r="E115" s="32" t="s">
        <v>32</v>
      </c>
      <c r="F115" s="19"/>
      <c r="G115" s="19"/>
      <c r="H115" s="29">
        <f t="shared" ref="H115" si="147">IF(COUNT(F115:G115)=0,0,(AVERAGE(F115:G115)-$G$8))</f>
        <v>0</v>
      </c>
      <c r="I115" s="29" t="str">
        <f>IF(OR(ISNUMBER(Sample_1),ISNUMBER(Sample_2)),Sample_ave,"")</f>
        <v/>
      </c>
      <c r="J115" s="122" t="str">
        <f>I115</f>
        <v/>
      </c>
      <c r="K115" s="20">
        <v>0.1</v>
      </c>
      <c r="L115" s="18">
        <v>0.5</v>
      </c>
      <c r="M115" s="18">
        <v>100</v>
      </c>
      <c r="N115" s="18">
        <v>1</v>
      </c>
      <c r="O115" s="49" t="e">
        <f t="shared" ref="O115" si="148">H115*$E$15*(M115/K115)*(1/1000)*(1/1000)*(100/L115)*(162/180)*$J$20*N115</f>
        <v>#VALUE!</v>
      </c>
      <c r="P115" s="29" t="str">
        <f t="shared" si="0"/>
        <v/>
      </c>
      <c r="Q115" s="122" t="str">
        <f t="shared" si="1"/>
        <v/>
      </c>
      <c r="R115" s="2"/>
    </row>
    <row r="116" spans="2:18">
      <c r="B116" s="2"/>
      <c r="C116" s="148"/>
      <c r="D116" s="21"/>
      <c r="E116" s="33" t="s">
        <v>34</v>
      </c>
      <c r="F116" s="23"/>
      <c r="G116" s="23"/>
      <c r="H116" s="29">
        <f t="shared" ref="H116" si="149">IF(COUNT(F116:G116)=0,0,(AVERAGE(F116:G116)-$G$9))</f>
        <v>0</v>
      </c>
      <c r="I116" s="30" t="str">
        <f>IF(OR(ISNUMBER(Sample_1),ISNUMBER(Sample_2)),Sample_ave,"")</f>
        <v/>
      </c>
      <c r="J116" s="123" t="str">
        <f>I116</f>
        <v/>
      </c>
      <c r="K116" s="22">
        <v>0.1</v>
      </c>
      <c r="L116" s="21">
        <v>0.5</v>
      </c>
      <c r="M116" s="22">
        <v>11</v>
      </c>
      <c r="N116" s="52">
        <v>1</v>
      </c>
      <c r="O116" s="49" t="e">
        <f t="shared" ref="O116" si="150">H116*$E$16*(M116/L116)*(1/1000)*(1/1000)*(100/K116)*(162/180)*N116</f>
        <v>#VALUE!</v>
      </c>
      <c r="P116" s="30" t="str">
        <f t="shared" si="0"/>
        <v/>
      </c>
      <c r="Q116" s="123" t="str">
        <f t="shared" si="1"/>
        <v/>
      </c>
      <c r="R116" s="2"/>
    </row>
    <row r="117" spans="2:18">
      <c r="B117" s="2"/>
      <c r="C117" s="149"/>
      <c r="D117" s="24"/>
      <c r="E117" s="34" t="s">
        <v>36</v>
      </c>
      <c r="F117" s="25"/>
      <c r="G117" s="25"/>
      <c r="H117" s="25"/>
      <c r="I117" s="37"/>
      <c r="J117" s="124"/>
      <c r="K117" s="25"/>
      <c r="L117" s="25"/>
      <c r="M117" s="25"/>
      <c r="N117" s="25"/>
      <c r="O117" s="53" t="e">
        <f t="shared" ref="O117" si="151">O115-O116</f>
        <v>#VALUE!</v>
      </c>
      <c r="P117" s="37" t="str">
        <f t="shared" si="0"/>
        <v/>
      </c>
      <c r="Q117" s="124" t="str">
        <f t="shared" si="1"/>
        <v/>
      </c>
      <c r="R117" s="2"/>
    </row>
    <row r="118" spans="2:18">
      <c r="B118" s="2"/>
      <c r="C118" s="147">
        <v>32</v>
      </c>
      <c r="D118" s="18"/>
      <c r="E118" s="32" t="s">
        <v>32</v>
      </c>
      <c r="F118" s="19"/>
      <c r="G118" s="19"/>
      <c r="H118" s="29">
        <f t="shared" ref="H118" si="152">IF(COUNT(F118:G118)=0,0,(AVERAGE(F118:G118)-$G$8))</f>
        <v>0</v>
      </c>
      <c r="I118" s="29" t="str">
        <f>IF(OR(ISNUMBER(Sample_1),ISNUMBER(Sample_2)),Sample_ave,"")</f>
        <v/>
      </c>
      <c r="J118" s="122" t="str">
        <f>I118</f>
        <v/>
      </c>
      <c r="K118" s="20">
        <v>0.1</v>
      </c>
      <c r="L118" s="18">
        <v>0.5</v>
      </c>
      <c r="M118" s="18">
        <v>100</v>
      </c>
      <c r="N118" s="18">
        <v>1</v>
      </c>
      <c r="O118" s="49" t="e">
        <f>H118*$E$15*(M118/K118)*(1/1000)*(1/1000)*(100/L118)*(162/180)*$J$20*N118</f>
        <v>#VALUE!</v>
      </c>
      <c r="P118" s="29" t="str">
        <f t="shared" si="0"/>
        <v/>
      </c>
      <c r="Q118" s="122" t="str">
        <f t="shared" si="1"/>
        <v/>
      </c>
      <c r="R118" s="2"/>
    </row>
    <row r="119" spans="2:18">
      <c r="B119" s="2"/>
      <c r="C119" s="148"/>
      <c r="D119" s="21"/>
      <c r="E119" s="33" t="s">
        <v>34</v>
      </c>
      <c r="F119" s="23"/>
      <c r="G119" s="23"/>
      <c r="H119" s="29">
        <f t="shared" ref="H119" si="153">IF(COUNT(F119:G119)=0,0,(AVERAGE(F119:G119)-$G$9))</f>
        <v>0</v>
      </c>
      <c r="I119" s="30" t="str">
        <f>IF(OR(ISNUMBER(Sample_1),ISNUMBER(Sample_2)),Sample_ave,"")</f>
        <v/>
      </c>
      <c r="J119" s="123" t="str">
        <f>I119</f>
        <v/>
      </c>
      <c r="K119" s="22">
        <v>0.1</v>
      </c>
      <c r="L119" s="21">
        <v>0.5</v>
      </c>
      <c r="M119" s="22">
        <v>11</v>
      </c>
      <c r="N119" s="52">
        <v>1</v>
      </c>
      <c r="O119" s="49" t="e">
        <f t="shared" ref="O119" si="154">H119*$E$16*(M119/L119)*(1/1000)*(1/1000)*(100/K119)*(162/180)*N119</f>
        <v>#VALUE!</v>
      </c>
      <c r="P119" s="30" t="str">
        <f t="shared" si="0"/>
        <v/>
      </c>
      <c r="Q119" s="123" t="str">
        <f t="shared" si="1"/>
        <v/>
      </c>
      <c r="R119" s="2"/>
    </row>
    <row r="120" spans="2:18">
      <c r="B120" s="2"/>
      <c r="C120" s="149"/>
      <c r="D120" s="24"/>
      <c r="E120" s="34" t="s">
        <v>36</v>
      </c>
      <c r="F120" s="25"/>
      <c r="G120" s="25"/>
      <c r="H120" s="25"/>
      <c r="I120" s="37"/>
      <c r="J120" s="124"/>
      <c r="K120" s="25"/>
      <c r="L120" s="25"/>
      <c r="M120" s="25"/>
      <c r="N120" s="25"/>
      <c r="O120" s="53" t="e">
        <f t="shared" ref="O120" si="155">O118-O119</f>
        <v>#VALUE!</v>
      </c>
      <c r="P120" s="37" t="str">
        <f t="shared" si="0"/>
        <v/>
      </c>
      <c r="Q120" s="124" t="str">
        <f t="shared" si="1"/>
        <v/>
      </c>
      <c r="R120" s="2"/>
    </row>
    <row r="121" spans="2:18">
      <c r="B121" s="2"/>
      <c r="C121" s="147">
        <v>33</v>
      </c>
      <c r="D121" s="18"/>
      <c r="E121" s="32" t="s">
        <v>32</v>
      </c>
      <c r="F121" s="19"/>
      <c r="G121" s="19"/>
      <c r="H121" s="29">
        <f t="shared" ref="H121" si="156">IF(COUNT(F121:G121)=0,0,(AVERAGE(F121:G121)-$G$8))</f>
        <v>0</v>
      </c>
      <c r="I121" s="29" t="str">
        <f>IF(OR(ISNUMBER(Sample_1),ISNUMBER(Sample_2)),Sample_ave,"")</f>
        <v/>
      </c>
      <c r="J121" s="122" t="str">
        <f>I121</f>
        <v/>
      </c>
      <c r="K121" s="20">
        <v>0.1</v>
      </c>
      <c r="L121" s="18">
        <v>0.5</v>
      </c>
      <c r="M121" s="18">
        <v>100</v>
      </c>
      <c r="N121" s="18">
        <v>1</v>
      </c>
      <c r="O121" s="49" t="e">
        <f t="shared" ref="O121" si="157">H121*$E$15*(M121/K121)*(1/1000)*(1/1000)*(100/L121)*(162/180)*$J$20*N121</f>
        <v>#VALUE!</v>
      </c>
      <c r="P121" s="29" t="str">
        <f t="shared" si="0"/>
        <v/>
      </c>
      <c r="Q121" s="122" t="str">
        <f t="shared" si="1"/>
        <v/>
      </c>
      <c r="R121" s="2"/>
    </row>
    <row r="122" spans="2:18">
      <c r="B122" s="2"/>
      <c r="C122" s="148"/>
      <c r="D122" s="21"/>
      <c r="E122" s="33" t="s">
        <v>34</v>
      </c>
      <c r="F122" s="23"/>
      <c r="G122" s="23"/>
      <c r="H122" s="29">
        <f t="shared" ref="H122" si="158">IF(COUNT(F122:G122)=0,0,(AVERAGE(F122:G122)-$G$9))</f>
        <v>0</v>
      </c>
      <c r="I122" s="30" t="str">
        <f>IF(OR(ISNUMBER(Sample_1),ISNUMBER(Sample_2)),Sample_ave,"")</f>
        <v/>
      </c>
      <c r="J122" s="123" t="str">
        <f>I122</f>
        <v/>
      </c>
      <c r="K122" s="22">
        <v>0.1</v>
      </c>
      <c r="L122" s="21">
        <v>0.5</v>
      </c>
      <c r="M122" s="22">
        <v>11</v>
      </c>
      <c r="N122" s="52">
        <v>1</v>
      </c>
      <c r="O122" s="49" t="e">
        <f t="shared" ref="O122" si="159">H122*$E$16*(M122/L122)*(1/1000)*(1/1000)*(100/K122)*(162/180)*N122</f>
        <v>#VALUE!</v>
      </c>
      <c r="P122" s="30" t="str">
        <f t="shared" si="0"/>
        <v/>
      </c>
      <c r="Q122" s="123" t="str">
        <f t="shared" si="1"/>
        <v/>
      </c>
      <c r="R122" s="2"/>
    </row>
    <row r="123" spans="2:18">
      <c r="B123" s="2"/>
      <c r="C123" s="149"/>
      <c r="D123" s="24"/>
      <c r="E123" s="34" t="s">
        <v>36</v>
      </c>
      <c r="F123" s="25"/>
      <c r="G123" s="25"/>
      <c r="H123" s="25"/>
      <c r="I123" s="37"/>
      <c r="J123" s="124"/>
      <c r="K123" s="25"/>
      <c r="L123" s="25"/>
      <c r="M123" s="25"/>
      <c r="N123" s="25"/>
      <c r="O123" s="53" t="e">
        <f t="shared" ref="O123" si="160">O121-O122</f>
        <v>#VALUE!</v>
      </c>
      <c r="P123" s="37" t="str">
        <f t="shared" si="0"/>
        <v/>
      </c>
      <c r="Q123" s="124" t="str">
        <f t="shared" si="1"/>
        <v/>
      </c>
      <c r="R123" s="2"/>
    </row>
    <row r="124" spans="2:18">
      <c r="B124" s="2"/>
      <c r="C124" s="147">
        <v>34</v>
      </c>
      <c r="D124" s="18"/>
      <c r="E124" s="32" t="s">
        <v>32</v>
      </c>
      <c r="F124" s="19"/>
      <c r="G124" s="19"/>
      <c r="H124" s="29">
        <f t="shared" ref="H124" si="161">IF(COUNT(F124:G124)=0,0,(AVERAGE(F124:G124)-$G$8))</f>
        <v>0</v>
      </c>
      <c r="I124" s="29" t="str">
        <f>IF(OR(ISNUMBER(Sample_1),ISNUMBER(Sample_2)),Sample_ave,"")</f>
        <v/>
      </c>
      <c r="J124" s="122" t="str">
        <f>I124</f>
        <v/>
      </c>
      <c r="K124" s="20">
        <v>0.1</v>
      </c>
      <c r="L124" s="18">
        <v>0.5</v>
      </c>
      <c r="M124" s="18">
        <v>100</v>
      </c>
      <c r="N124" s="18">
        <v>1</v>
      </c>
      <c r="O124" s="49" t="e">
        <f t="shared" ref="O124" si="162">H124*$E$15*(M124/K124)*(1/1000)*(1/1000)*(100/L124)*(162/180)*$J$20*N124</f>
        <v>#VALUE!</v>
      </c>
      <c r="P124" s="29" t="str">
        <f t="shared" si="0"/>
        <v/>
      </c>
      <c r="Q124" s="122" t="str">
        <f t="shared" si="1"/>
        <v/>
      </c>
      <c r="R124" s="2"/>
    </row>
    <row r="125" spans="2:18">
      <c r="B125" s="2"/>
      <c r="C125" s="148"/>
      <c r="D125" s="21"/>
      <c r="E125" s="33" t="s">
        <v>34</v>
      </c>
      <c r="F125" s="23"/>
      <c r="G125" s="23"/>
      <c r="H125" s="29">
        <f t="shared" ref="H125" si="163">IF(COUNT(F125:G125)=0,0,(AVERAGE(F125:G125)-$G$9))</f>
        <v>0</v>
      </c>
      <c r="I125" s="30" t="str">
        <f>IF(OR(ISNUMBER(Sample_1),ISNUMBER(Sample_2)),Sample_ave,"")</f>
        <v/>
      </c>
      <c r="J125" s="123" t="str">
        <f>I125</f>
        <v/>
      </c>
      <c r="K125" s="22">
        <v>0.1</v>
      </c>
      <c r="L125" s="21">
        <v>0.5</v>
      </c>
      <c r="M125" s="22">
        <v>11</v>
      </c>
      <c r="N125" s="52">
        <v>1</v>
      </c>
      <c r="O125" s="49" t="e">
        <f t="shared" ref="O125" si="164">H125*$E$16*(M125/L125)*(1/1000)*(1/1000)*(100/K125)*(162/180)*N125</f>
        <v>#VALUE!</v>
      </c>
      <c r="P125" s="30" t="str">
        <f t="shared" si="0"/>
        <v/>
      </c>
      <c r="Q125" s="123" t="str">
        <f t="shared" si="1"/>
        <v/>
      </c>
      <c r="R125" s="2"/>
    </row>
    <row r="126" spans="2:18">
      <c r="B126" s="2"/>
      <c r="C126" s="149"/>
      <c r="D126" s="24"/>
      <c r="E126" s="34" t="s">
        <v>36</v>
      </c>
      <c r="F126" s="25"/>
      <c r="G126" s="25"/>
      <c r="H126" s="25"/>
      <c r="I126" s="37"/>
      <c r="J126" s="124"/>
      <c r="K126" s="25"/>
      <c r="L126" s="25"/>
      <c r="M126" s="25"/>
      <c r="N126" s="25"/>
      <c r="O126" s="53" t="e">
        <f t="shared" ref="O126" si="165">O124-O125</f>
        <v>#VALUE!</v>
      </c>
      <c r="P126" s="37" t="str">
        <f t="shared" si="0"/>
        <v/>
      </c>
      <c r="Q126" s="124" t="str">
        <f t="shared" si="1"/>
        <v/>
      </c>
      <c r="R126" s="2"/>
    </row>
    <row r="127" spans="2:18">
      <c r="B127" s="2"/>
      <c r="C127" s="147">
        <v>35</v>
      </c>
      <c r="D127" s="18"/>
      <c r="E127" s="32" t="s">
        <v>32</v>
      </c>
      <c r="F127" s="19"/>
      <c r="G127" s="19"/>
      <c r="H127" s="29">
        <f t="shared" ref="H127" si="166">IF(COUNT(F127:G127)=0,0,(AVERAGE(F127:G127)-$G$8))</f>
        <v>0</v>
      </c>
      <c r="I127" s="29" t="str">
        <f>IF(OR(ISNUMBER(Sample_1),ISNUMBER(Sample_2)),Sample_ave,"")</f>
        <v/>
      </c>
      <c r="J127" s="122" t="str">
        <f>I127</f>
        <v/>
      </c>
      <c r="K127" s="20">
        <v>0.1</v>
      </c>
      <c r="L127" s="18">
        <v>0.5</v>
      </c>
      <c r="M127" s="18">
        <v>100</v>
      </c>
      <c r="N127" s="18">
        <v>1</v>
      </c>
      <c r="O127" s="49" t="e">
        <f t="shared" ref="O127" si="167">H127*$E$15*(M127/K127)*(1/1000)*(1/1000)*(100/L127)*(162/180)*$J$20*N127</f>
        <v>#VALUE!</v>
      </c>
      <c r="P127" s="29" t="str">
        <f t="shared" si="0"/>
        <v/>
      </c>
      <c r="Q127" s="122" t="str">
        <f t="shared" si="1"/>
        <v/>
      </c>
      <c r="R127" s="2"/>
    </row>
    <row r="128" spans="2:18">
      <c r="B128" s="2"/>
      <c r="C128" s="148"/>
      <c r="D128" s="21"/>
      <c r="E128" s="33" t="s">
        <v>34</v>
      </c>
      <c r="F128" s="23"/>
      <c r="G128" s="23"/>
      <c r="H128" s="29">
        <f t="shared" ref="H128" si="168">IF(COUNT(F128:G128)=0,0,(AVERAGE(F128:G128)-$G$9))</f>
        <v>0</v>
      </c>
      <c r="I128" s="30" t="str">
        <f>IF(OR(ISNUMBER(Sample_1),ISNUMBER(Sample_2)),Sample_ave,"")</f>
        <v/>
      </c>
      <c r="J128" s="123" t="str">
        <f>I128</f>
        <v/>
      </c>
      <c r="K128" s="22">
        <v>0.1</v>
      </c>
      <c r="L128" s="21">
        <v>0.5</v>
      </c>
      <c r="M128" s="22">
        <v>11</v>
      </c>
      <c r="N128" s="52">
        <v>1</v>
      </c>
      <c r="O128" s="49" t="e">
        <f t="shared" ref="O128" si="169">H128*$E$16*(M128/L128)*(1/1000)*(1/1000)*(100/K128)*(162/180)*N128</f>
        <v>#VALUE!</v>
      </c>
      <c r="P128" s="30" t="str">
        <f t="shared" si="0"/>
        <v/>
      </c>
      <c r="Q128" s="123" t="str">
        <f t="shared" si="1"/>
        <v/>
      </c>
      <c r="R128" s="2"/>
    </row>
    <row r="129" spans="2:18">
      <c r="B129" s="2"/>
      <c r="C129" s="149"/>
      <c r="D129" s="24"/>
      <c r="E129" s="34" t="s">
        <v>36</v>
      </c>
      <c r="F129" s="25"/>
      <c r="G129" s="25"/>
      <c r="H129" s="25"/>
      <c r="I129" s="37"/>
      <c r="J129" s="124"/>
      <c r="K129" s="25"/>
      <c r="L129" s="25"/>
      <c r="M129" s="25"/>
      <c r="N129" s="25"/>
      <c r="O129" s="53" t="e">
        <f t="shared" ref="O129" si="170">O127-O128</f>
        <v>#VALUE!</v>
      </c>
      <c r="P129" s="37" t="str">
        <f t="shared" si="0"/>
        <v/>
      </c>
      <c r="Q129" s="124" t="str">
        <f t="shared" si="1"/>
        <v/>
      </c>
      <c r="R129" s="2"/>
    </row>
    <row r="130" spans="2:18">
      <c r="B130" s="2"/>
      <c r="C130" s="147">
        <v>36</v>
      </c>
      <c r="D130" s="18"/>
      <c r="E130" s="32" t="s">
        <v>32</v>
      </c>
      <c r="F130" s="19"/>
      <c r="G130" s="19"/>
      <c r="H130" s="29">
        <f t="shared" ref="H130" si="171">IF(COUNT(F130:G130)=0,0,(AVERAGE(F130:G130)-$G$8))</f>
        <v>0</v>
      </c>
      <c r="I130" s="29" t="str">
        <f>IF(OR(ISNUMBER(Sample_1),ISNUMBER(Sample_2)),Sample_ave,"")</f>
        <v/>
      </c>
      <c r="J130" s="122" t="str">
        <f>I130</f>
        <v/>
      </c>
      <c r="K130" s="20">
        <v>0.1</v>
      </c>
      <c r="L130" s="18">
        <v>0.5</v>
      </c>
      <c r="M130" s="18">
        <v>100</v>
      </c>
      <c r="N130" s="18">
        <v>1</v>
      </c>
      <c r="O130" s="49" t="e">
        <f t="shared" ref="O130" si="172">H130*$E$15*(M130/K130)*(1/1000)*(1/1000)*(100/L130)*(162/180)*$J$20*N130</f>
        <v>#VALUE!</v>
      </c>
      <c r="P130" s="29" t="str">
        <f t="shared" si="0"/>
        <v/>
      </c>
      <c r="Q130" s="122" t="str">
        <f t="shared" si="1"/>
        <v/>
      </c>
      <c r="R130" s="2"/>
    </row>
    <row r="131" spans="2:18">
      <c r="B131" s="2"/>
      <c r="C131" s="148"/>
      <c r="D131" s="21"/>
      <c r="E131" s="33" t="s">
        <v>34</v>
      </c>
      <c r="F131" s="23"/>
      <c r="G131" s="23"/>
      <c r="H131" s="29">
        <f t="shared" ref="H131" si="173">IF(COUNT(F131:G131)=0,0,(AVERAGE(F131:G131)-$G$9))</f>
        <v>0</v>
      </c>
      <c r="I131" s="30" t="str">
        <f>IF(OR(ISNUMBER(Sample_1),ISNUMBER(Sample_2)),Sample_ave,"")</f>
        <v/>
      </c>
      <c r="J131" s="123" t="str">
        <f>I131</f>
        <v/>
      </c>
      <c r="K131" s="22">
        <v>0.1</v>
      </c>
      <c r="L131" s="21">
        <v>0.5</v>
      </c>
      <c r="M131" s="22">
        <v>11</v>
      </c>
      <c r="N131" s="52">
        <v>1</v>
      </c>
      <c r="O131" s="49" t="e">
        <f t="shared" ref="O131" si="174">H131*$E$16*(M131/L131)*(1/1000)*(1/1000)*(100/K131)*(162/180)*N131</f>
        <v>#VALUE!</v>
      </c>
      <c r="P131" s="30" t="str">
        <f t="shared" si="0"/>
        <v/>
      </c>
      <c r="Q131" s="123" t="str">
        <f t="shared" si="1"/>
        <v/>
      </c>
      <c r="R131" s="2"/>
    </row>
    <row r="132" spans="2:18">
      <c r="B132" s="2"/>
      <c r="C132" s="149"/>
      <c r="D132" s="24"/>
      <c r="E132" s="34" t="s">
        <v>36</v>
      </c>
      <c r="F132" s="25"/>
      <c r="G132" s="25"/>
      <c r="H132" s="25"/>
      <c r="I132" s="37"/>
      <c r="J132" s="124"/>
      <c r="K132" s="25"/>
      <c r="L132" s="25"/>
      <c r="M132" s="25"/>
      <c r="N132" s="25"/>
      <c r="O132" s="53" t="e">
        <f t="shared" ref="O132" si="175">O130-O131</f>
        <v>#VALUE!</v>
      </c>
      <c r="P132" s="37" t="str">
        <f t="shared" si="0"/>
        <v/>
      </c>
      <c r="Q132" s="124" t="str">
        <f t="shared" si="1"/>
        <v/>
      </c>
      <c r="R132" s="2"/>
    </row>
    <row r="133" spans="2:18">
      <c r="B133" s="2"/>
      <c r="C133" s="147">
        <v>37</v>
      </c>
      <c r="D133" s="18"/>
      <c r="E133" s="32" t="s">
        <v>32</v>
      </c>
      <c r="F133" s="19"/>
      <c r="G133" s="19"/>
      <c r="H133" s="29">
        <f t="shared" ref="H133" si="176">IF(COUNT(F133:G133)=0,0,(AVERAGE(F133:G133)-$G$8))</f>
        <v>0</v>
      </c>
      <c r="I133" s="29" t="str">
        <f>IF(OR(ISNUMBER(Sample_1),ISNUMBER(Sample_2)),Sample_ave,"")</f>
        <v/>
      </c>
      <c r="J133" s="122" t="str">
        <f>I133</f>
        <v/>
      </c>
      <c r="K133" s="20">
        <v>0.1</v>
      </c>
      <c r="L133" s="18">
        <v>0.5</v>
      </c>
      <c r="M133" s="18">
        <v>100</v>
      </c>
      <c r="N133" s="18">
        <v>1</v>
      </c>
      <c r="O133" s="49" t="e">
        <f t="shared" ref="O133" si="177">H133*$E$15*(M133/K133)*(1/1000)*(1/1000)*(100/L133)*(162/180)*$J$20*N133</f>
        <v>#VALUE!</v>
      </c>
      <c r="P133" s="29" t="str">
        <f t="shared" si="0"/>
        <v/>
      </c>
      <c r="Q133" s="122" t="str">
        <f t="shared" si="1"/>
        <v/>
      </c>
      <c r="R133" s="2"/>
    </row>
    <row r="134" spans="2:18">
      <c r="B134" s="2"/>
      <c r="C134" s="148"/>
      <c r="D134" s="21"/>
      <c r="E134" s="33" t="s">
        <v>34</v>
      </c>
      <c r="F134" s="23"/>
      <c r="G134" s="23"/>
      <c r="H134" s="29">
        <f t="shared" ref="H134" si="178">IF(COUNT(F134:G134)=0,0,(AVERAGE(F134:G134)-$G$9))</f>
        <v>0</v>
      </c>
      <c r="I134" s="30" t="str">
        <f>IF(OR(ISNUMBER(Sample_1),ISNUMBER(Sample_2)),Sample_ave,"")</f>
        <v/>
      </c>
      <c r="J134" s="123" t="str">
        <f>I134</f>
        <v/>
      </c>
      <c r="K134" s="22">
        <v>0.1</v>
      </c>
      <c r="L134" s="21">
        <v>0.5</v>
      </c>
      <c r="M134" s="22">
        <v>11</v>
      </c>
      <c r="N134" s="52">
        <v>1</v>
      </c>
      <c r="O134" s="49" t="e">
        <f t="shared" ref="O134" si="179">H134*$E$16*(M134/L134)*(1/1000)*(1/1000)*(100/K134)*(162/180)*N134</f>
        <v>#VALUE!</v>
      </c>
      <c r="P134" s="30" t="str">
        <f t="shared" si="0"/>
        <v/>
      </c>
      <c r="Q134" s="123" t="str">
        <f t="shared" si="1"/>
        <v/>
      </c>
      <c r="R134" s="2"/>
    </row>
    <row r="135" spans="2:18">
      <c r="B135" s="2"/>
      <c r="C135" s="149"/>
      <c r="D135" s="24"/>
      <c r="E135" s="34" t="s">
        <v>36</v>
      </c>
      <c r="F135" s="25"/>
      <c r="G135" s="25"/>
      <c r="H135" s="25"/>
      <c r="I135" s="37"/>
      <c r="J135" s="124"/>
      <c r="K135" s="25"/>
      <c r="L135" s="25"/>
      <c r="M135" s="25"/>
      <c r="N135" s="25"/>
      <c r="O135" s="53" t="e">
        <f t="shared" ref="O135" si="180">O133-O134</f>
        <v>#VALUE!</v>
      </c>
      <c r="P135" s="37" t="str">
        <f t="shared" si="0"/>
        <v/>
      </c>
      <c r="Q135" s="124" t="str">
        <f t="shared" si="1"/>
        <v/>
      </c>
      <c r="R135" s="2"/>
    </row>
    <row r="136" spans="2:18">
      <c r="B136" s="2"/>
      <c r="C136" s="147">
        <v>38</v>
      </c>
      <c r="D136" s="18"/>
      <c r="E136" s="32" t="s">
        <v>32</v>
      </c>
      <c r="F136" s="19"/>
      <c r="G136" s="19"/>
      <c r="H136" s="29">
        <f t="shared" ref="H136" si="181">IF(COUNT(F136:G136)=0,0,(AVERAGE(F136:G136)-$G$8))</f>
        <v>0</v>
      </c>
      <c r="I136" s="29" t="str">
        <f>IF(OR(ISNUMBER(Sample_1),ISNUMBER(Sample_2)),Sample_ave,"")</f>
        <v/>
      </c>
      <c r="J136" s="122" t="str">
        <f>I136</f>
        <v/>
      </c>
      <c r="K136" s="20">
        <v>0.1</v>
      </c>
      <c r="L136" s="18">
        <v>0.5</v>
      </c>
      <c r="M136" s="18">
        <v>100</v>
      </c>
      <c r="N136" s="18">
        <v>1</v>
      </c>
      <c r="O136" s="49" t="e">
        <f t="shared" ref="O136" si="182">H136*$E$15*(M136/K136)*(1/1000)*(1/1000)*(100/L136)*(162/180)*$J$20*N136</f>
        <v>#VALUE!</v>
      </c>
      <c r="P136" s="29" t="str">
        <f t="shared" si="0"/>
        <v/>
      </c>
      <c r="Q136" s="122" t="str">
        <f t="shared" si="1"/>
        <v/>
      </c>
      <c r="R136" s="2"/>
    </row>
    <row r="137" spans="2:18">
      <c r="B137" s="2"/>
      <c r="C137" s="148"/>
      <c r="D137" s="21"/>
      <c r="E137" s="33" t="s">
        <v>34</v>
      </c>
      <c r="F137" s="23"/>
      <c r="G137" s="23"/>
      <c r="H137" s="29">
        <f t="shared" ref="H137" si="183">IF(COUNT(F137:G137)=0,0,(AVERAGE(F137:G137)-$G$9))</f>
        <v>0</v>
      </c>
      <c r="I137" s="30" t="str">
        <f>IF(OR(ISNUMBER(Sample_1),ISNUMBER(Sample_2)),Sample_ave,"")</f>
        <v/>
      </c>
      <c r="J137" s="123" t="str">
        <f>I137</f>
        <v/>
      </c>
      <c r="K137" s="22">
        <v>0.1</v>
      </c>
      <c r="L137" s="21">
        <v>0.5</v>
      </c>
      <c r="M137" s="22">
        <v>11</v>
      </c>
      <c r="N137" s="52">
        <v>1</v>
      </c>
      <c r="O137" s="49" t="e">
        <f t="shared" ref="O137" si="184">H137*$E$16*(M137/L137)*(1/1000)*(1/1000)*(100/K137)*(162/180)*N137</f>
        <v>#VALUE!</v>
      </c>
      <c r="P137" s="30" t="str">
        <f t="shared" si="0"/>
        <v/>
      </c>
      <c r="Q137" s="123" t="str">
        <f t="shared" si="1"/>
        <v/>
      </c>
      <c r="R137" s="2"/>
    </row>
    <row r="138" spans="2:18">
      <c r="B138" s="2"/>
      <c r="C138" s="149"/>
      <c r="D138" s="24"/>
      <c r="E138" s="34" t="s">
        <v>36</v>
      </c>
      <c r="F138" s="25"/>
      <c r="G138" s="25"/>
      <c r="H138" s="25"/>
      <c r="I138" s="37"/>
      <c r="J138" s="124"/>
      <c r="K138" s="25"/>
      <c r="L138" s="25"/>
      <c r="M138" s="25"/>
      <c r="N138" s="25"/>
      <c r="O138" s="53" t="e">
        <f t="shared" ref="O138" si="185">O136-O137</f>
        <v>#VALUE!</v>
      </c>
      <c r="P138" s="37" t="str">
        <f t="shared" si="0"/>
        <v/>
      </c>
      <c r="Q138" s="124" t="str">
        <f t="shared" si="1"/>
        <v/>
      </c>
      <c r="R138" s="2"/>
    </row>
    <row r="139" spans="2:18">
      <c r="B139" s="2"/>
      <c r="C139" s="147">
        <v>39</v>
      </c>
      <c r="D139" s="18"/>
      <c r="E139" s="32" t="s">
        <v>32</v>
      </c>
      <c r="F139" s="19"/>
      <c r="G139" s="19"/>
      <c r="H139" s="29">
        <f t="shared" ref="H139" si="186">IF(COUNT(F139:G139)=0,0,(AVERAGE(F139:G139)-$G$8))</f>
        <v>0</v>
      </c>
      <c r="I139" s="29" t="str">
        <f>IF(OR(ISNUMBER(Sample_1),ISNUMBER(Sample_2)),Sample_ave,"")</f>
        <v/>
      </c>
      <c r="J139" s="122" t="str">
        <f>I139</f>
        <v/>
      </c>
      <c r="K139" s="20">
        <v>0.1</v>
      </c>
      <c r="L139" s="18">
        <v>0.5</v>
      </c>
      <c r="M139" s="18">
        <v>100</v>
      </c>
      <c r="N139" s="18">
        <v>1</v>
      </c>
      <c r="O139" s="49" t="e">
        <f t="shared" ref="O139" si="187">H139*$E$15*(M139/K139)*(1/1000)*(1/1000)*(100/L139)*(162/180)*$J$20*N139</f>
        <v>#VALUE!</v>
      </c>
      <c r="P139" s="29" t="str">
        <f t="shared" si="0"/>
        <v/>
      </c>
      <c r="Q139" s="122" t="str">
        <f t="shared" si="1"/>
        <v/>
      </c>
      <c r="R139" s="2"/>
    </row>
    <row r="140" spans="2:18">
      <c r="B140" s="2"/>
      <c r="C140" s="148"/>
      <c r="D140" s="21"/>
      <c r="E140" s="33" t="s">
        <v>34</v>
      </c>
      <c r="F140" s="23"/>
      <c r="G140" s="23"/>
      <c r="H140" s="29">
        <f t="shared" ref="H140" si="188">IF(COUNT(F140:G140)=0,0,(AVERAGE(F140:G140)-$G$9))</f>
        <v>0</v>
      </c>
      <c r="I140" s="30" t="str">
        <f>IF(OR(ISNUMBER(Sample_1),ISNUMBER(Sample_2)),Sample_ave,"")</f>
        <v/>
      </c>
      <c r="J140" s="123" t="str">
        <f>I140</f>
        <v/>
      </c>
      <c r="K140" s="22">
        <v>0.1</v>
      </c>
      <c r="L140" s="21">
        <v>0.5</v>
      </c>
      <c r="M140" s="22">
        <v>11</v>
      </c>
      <c r="N140" s="52">
        <v>1</v>
      </c>
      <c r="O140" s="49" t="e">
        <f t="shared" ref="O140" si="189">H140*$E$16*(M140/L140)*(1/1000)*(1/1000)*(100/K140)*(162/180)*N140</f>
        <v>#VALUE!</v>
      </c>
      <c r="P140" s="30" t="str">
        <f t="shared" si="0"/>
        <v/>
      </c>
      <c r="Q140" s="123" t="str">
        <f t="shared" si="1"/>
        <v/>
      </c>
      <c r="R140" s="2"/>
    </row>
    <row r="141" spans="2:18">
      <c r="B141" s="2"/>
      <c r="C141" s="149"/>
      <c r="D141" s="24"/>
      <c r="E141" s="34" t="s">
        <v>36</v>
      </c>
      <c r="F141" s="25"/>
      <c r="G141" s="25"/>
      <c r="H141" s="25"/>
      <c r="I141" s="37"/>
      <c r="J141" s="124"/>
      <c r="K141" s="25"/>
      <c r="L141" s="25"/>
      <c r="M141" s="25"/>
      <c r="N141" s="25"/>
      <c r="O141" s="53" t="e">
        <f t="shared" ref="O141" si="190">O139-O140</f>
        <v>#VALUE!</v>
      </c>
      <c r="P141" s="37" t="str">
        <f t="shared" si="0"/>
        <v/>
      </c>
      <c r="Q141" s="124" t="str">
        <f t="shared" si="1"/>
        <v/>
      </c>
      <c r="R141" s="2"/>
    </row>
    <row r="142" spans="2:18">
      <c r="B142" s="2"/>
      <c r="C142" s="147">
        <v>40</v>
      </c>
      <c r="D142" s="18"/>
      <c r="E142" s="32" t="s">
        <v>32</v>
      </c>
      <c r="F142" s="19"/>
      <c r="G142" s="19"/>
      <c r="H142" s="29">
        <f>IF(COUNT(F142:G142)=0,0,(AVERAGE(F142:G142)-$G$8))</f>
        <v>0</v>
      </c>
      <c r="I142" s="29" t="str">
        <f>IF(OR(ISNUMBER(Sample_1),ISNUMBER(Sample_2)),Sample_ave,"")</f>
        <v/>
      </c>
      <c r="J142" s="122" t="str">
        <f>I142</f>
        <v/>
      </c>
      <c r="K142" s="20">
        <v>0.1</v>
      </c>
      <c r="L142" s="18">
        <v>0.5</v>
      </c>
      <c r="M142" s="18">
        <v>100</v>
      </c>
      <c r="N142" s="18">
        <v>1</v>
      </c>
      <c r="O142" s="49" t="e">
        <f>H142*$E$15*(M142/K142)*(1/1000)*(1/1000)*(100/L142)*(162/180)*$J$20*N142</f>
        <v>#VALUE!</v>
      </c>
      <c r="P142" s="29" t="str">
        <f t="shared" si="0"/>
        <v/>
      </c>
      <c r="Q142" s="122" t="str">
        <f t="shared" si="1"/>
        <v/>
      </c>
      <c r="R142" s="2"/>
    </row>
    <row r="143" spans="2:18">
      <c r="B143" s="2"/>
      <c r="C143" s="148"/>
      <c r="D143" s="21"/>
      <c r="E143" s="33" t="s">
        <v>34</v>
      </c>
      <c r="F143" s="23"/>
      <c r="G143" s="23"/>
      <c r="H143" s="29">
        <f t="shared" ref="H143" si="191">IF(COUNT(F143:G143)=0,0,(AVERAGE(F143:G143)-$G$9))</f>
        <v>0</v>
      </c>
      <c r="I143" s="30" t="str">
        <f>IF(OR(ISNUMBER(Sample_1),ISNUMBER(Sample_2)),Sample_ave,"")</f>
        <v/>
      </c>
      <c r="J143" s="123" t="str">
        <f>I143</f>
        <v/>
      </c>
      <c r="K143" s="22">
        <v>0.1</v>
      </c>
      <c r="L143" s="21">
        <v>0.5</v>
      </c>
      <c r="M143" s="22">
        <v>11</v>
      </c>
      <c r="N143" s="52">
        <v>1</v>
      </c>
      <c r="O143" s="49" t="e">
        <f t="shared" ref="O143" si="192">H143*$E$16*(M143/L143)*(1/1000)*(1/1000)*(100/K143)*(162/180)*N143</f>
        <v>#VALUE!</v>
      </c>
      <c r="P143" s="30" t="str">
        <f t="shared" si="0"/>
        <v/>
      </c>
      <c r="Q143" s="123" t="str">
        <f t="shared" si="1"/>
        <v/>
      </c>
      <c r="R143" s="2"/>
    </row>
    <row r="144" spans="2:18">
      <c r="B144" s="2"/>
      <c r="C144" s="149"/>
      <c r="D144" s="24"/>
      <c r="E144" s="34" t="s">
        <v>36</v>
      </c>
      <c r="F144" s="25"/>
      <c r="G144" s="25"/>
      <c r="H144" s="25"/>
      <c r="I144" s="37"/>
      <c r="J144" s="124"/>
      <c r="K144" s="25"/>
      <c r="L144" s="25"/>
      <c r="M144" s="25"/>
      <c r="N144" s="25"/>
      <c r="O144" s="53" t="e">
        <f t="shared" ref="O144" si="193">O142-O143</f>
        <v>#VALUE!</v>
      </c>
      <c r="P144" s="37" t="str">
        <f t="shared" si="0"/>
        <v/>
      </c>
      <c r="Q144" s="124" t="str">
        <f t="shared" si="1"/>
        <v/>
      </c>
      <c r="R144" s="2"/>
    </row>
    <row r="145" spans="2:18">
      <c r="B145" s="2"/>
      <c r="C145" s="2"/>
      <c r="D145" s="2"/>
      <c r="E145" s="2"/>
      <c r="F145" s="17"/>
      <c r="G145" s="17"/>
      <c r="H145" s="17"/>
      <c r="I145" s="17"/>
      <c r="J145" s="57"/>
      <c r="K145" s="17"/>
      <c r="L145" s="17"/>
      <c r="M145" s="17"/>
      <c r="N145" s="17"/>
      <c r="O145" s="17"/>
      <c r="P145" s="2"/>
      <c r="Q145" s="57"/>
      <c r="R145" s="2"/>
    </row>
    <row r="146" spans="2:18">
      <c r="B146" s="2"/>
      <c r="C146" s="2"/>
      <c r="D146" s="2"/>
      <c r="E146" s="2"/>
      <c r="F146" s="17"/>
      <c r="G146" s="17"/>
      <c r="H146" s="17"/>
      <c r="I146" s="17"/>
      <c r="J146" s="57"/>
      <c r="K146" s="17"/>
      <c r="L146" s="17"/>
      <c r="M146" s="17"/>
      <c r="N146" s="17"/>
      <c r="O146" s="17"/>
      <c r="P146" s="2"/>
      <c r="Q146" s="57"/>
      <c r="R146" s="2"/>
    </row>
    <row r="147" spans="2:18" ht="46.5" customHeight="1">
      <c r="B147" s="2"/>
      <c r="C147" s="142" t="s">
        <v>47</v>
      </c>
      <c r="D147" s="143"/>
      <c r="E147" s="143"/>
      <c r="F147" s="143"/>
      <c r="G147" s="143"/>
      <c r="H147" s="143"/>
      <c r="I147" s="143"/>
      <c r="J147" s="143"/>
      <c r="K147" s="143"/>
      <c r="L147" s="143"/>
      <c r="M147" s="143"/>
      <c r="N147" s="143"/>
      <c r="O147" s="143"/>
      <c r="P147" s="143"/>
      <c r="Q147" s="143"/>
      <c r="R147" s="2"/>
    </row>
    <row r="148" spans="2:18" ht="399.95" customHeight="1"/>
  </sheetData>
  <sheetProtection algorithmName="SHA-512" hashValue="XpDQbZBeGUwuxNIrvSH8G34xzPbajsZkSM6yOQFGFKMbnL56aQVfCnW8xxMFDj8jwKXQvqSDqdBeBXn2qRvpQw==" saltValue="XiP/UTqzufUKdNzjldCetQ==" spinCount="100000" sheet="1" objects="1" scenarios="1"/>
  <mergeCells count="52">
    <mergeCell ref="Q23:Q24"/>
    <mergeCell ref="N23:N24"/>
    <mergeCell ref="M23:M24"/>
    <mergeCell ref="L23:L24"/>
    <mergeCell ref="K23:K24"/>
    <mergeCell ref="C49:C51"/>
    <mergeCell ref="E4:G4"/>
    <mergeCell ref="J20:J21"/>
    <mergeCell ref="C25:C27"/>
    <mergeCell ref="C28:C30"/>
    <mergeCell ref="C31:C33"/>
    <mergeCell ref="C34:C36"/>
    <mergeCell ref="C37:C39"/>
    <mergeCell ref="C40:C42"/>
    <mergeCell ref="C43:C45"/>
    <mergeCell ref="C46:C48"/>
    <mergeCell ref="F23:J23"/>
    <mergeCell ref="E23:E24"/>
    <mergeCell ref="D23:D24"/>
    <mergeCell ref="C23:C24"/>
    <mergeCell ref="C85:C87"/>
    <mergeCell ref="C52:C54"/>
    <mergeCell ref="C55:C57"/>
    <mergeCell ref="C58:C60"/>
    <mergeCell ref="C61:C63"/>
    <mergeCell ref="C64:C66"/>
    <mergeCell ref="C67:C69"/>
    <mergeCell ref="C70:C72"/>
    <mergeCell ref="C73:C75"/>
    <mergeCell ref="C76:C78"/>
    <mergeCell ref="C79:C81"/>
    <mergeCell ref="C82:C84"/>
    <mergeCell ref="C121:C123"/>
    <mergeCell ref="C88:C90"/>
    <mergeCell ref="C91:C93"/>
    <mergeCell ref="C94:C96"/>
    <mergeCell ref="C97:C99"/>
    <mergeCell ref="C100:C102"/>
    <mergeCell ref="C103:C105"/>
    <mergeCell ref="C106:C108"/>
    <mergeCell ref="C109:C111"/>
    <mergeCell ref="C112:C114"/>
    <mergeCell ref="C115:C117"/>
    <mergeCell ref="C118:C120"/>
    <mergeCell ref="C142:C144"/>
    <mergeCell ref="C147:Q147"/>
    <mergeCell ref="C124:C126"/>
    <mergeCell ref="C127:C129"/>
    <mergeCell ref="C130:C132"/>
    <mergeCell ref="C133:C135"/>
    <mergeCell ref="C136:C138"/>
    <mergeCell ref="C139:C141"/>
  </mergeCells>
  <dataValidations count="1">
    <dataValidation allowBlank="1" showInputMessage="1" sqref="E1:E4 F1:G3 C145:C65547 C28 C31 C34 C37 C40 C43 C46 C49 C52 C55 C58 C61 C64 C67 C70 C73 C76 C79 C82 C85 C88 C91 C94 C97 C100 C103 C106 C109 C112 C115 C118 C121 C124 C127 C130 C133 C136 C139 C142 R6:IW1048576 O148:Q1048576 E148:N65547 G25:G146 D148:D1048576 E11:G21 G22 I22:J22 H11:J14 H24:J146 J20 H6:I9 H15:H22 I15:J19 D25:D146 E5:G9 D1:D20 H1:IW5 A1:B1048576 K25:K146 E10:I10 J6:J10 E25:E146 F22:F146 E22:E23 D22:D23 Q25:Q146 Q6:Q23 N25:N146 O6:P146 N6:N23 M25:M146 M6:M23 L25:L146 L6:L23 K6:K23 C1:C23 C25" xr:uid="{12B73F24-DB4F-4584-A455-2A1E37F3BF2E}"/>
  </dataValidations>
  <pageMargins left="0.59055118110236227" right="0.59055118110236227" top="0.59055118110236227" bottom="0.98425196850393704" header="0.51181102362204722" footer="0.51181102362204722"/>
  <pageSetup paperSize="9" scale="82" orientation="landscape" horizontalDpi="360" verticalDpi="360" r:id="rId1"/>
  <headerFooter alignWithMargins="0">
    <oddFooter>&amp;LPrinted on &amp;D, Page &amp;P of &amp;N</oddFooter>
  </headerFooter>
  <rowBreaks count="1" manualBreakCount="1">
    <brk id="102" min="1" max="1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 xmlns="4266170f-2568-465b-86dc-207f0123f8a0" xsi:nil="true"/>
    <lcf76f155ced4ddcb4097134ff3c332f xmlns="4266170f-2568-465b-86dc-207f0123f8a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21AED8D4C68C4A9DF99DB9A31521AC" ma:contentTypeVersion="13" ma:contentTypeDescription="Create a new document." ma:contentTypeScope="" ma:versionID="f55f953a8f391f12730bb8e1d0ddbb42">
  <xsd:schema xmlns:xsd="http://www.w3.org/2001/XMLSchema" xmlns:xs="http://www.w3.org/2001/XMLSchema" xmlns:p="http://schemas.microsoft.com/office/2006/metadata/properties" xmlns:ns2="4266170f-2568-465b-86dc-207f0123f8a0" xmlns:ns3="716bf6c8-6530-4519-8920-79f760d00b5a" targetNamespace="http://schemas.microsoft.com/office/2006/metadata/properties" ma:root="true" ma:fieldsID="0e3e586381f22372b874b542f3bd4e81" ns2:_="" ns3:_="">
    <xsd:import namespace="4266170f-2568-465b-86dc-207f0123f8a0"/>
    <xsd:import namespace="716bf6c8-6530-4519-8920-79f760d00b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Description"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66170f-2568-465b-86dc-207f0123f8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Description" ma:index="14" nillable="true" ma:displayName="Description " ma:format="Dropdown" ma:internalName="Description">
      <xsd:simpleType>
        <xsd:restriction base="dms:Note">
          <xsd:maxLength value="255"/>
        </xsd:restrict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6bf6c8-6530-4519-8920-79f760d00b5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87E3F-EAAF-47F9-AA6E-A563AA3422B4}">
  <ds:schemaRefs>
    <ds:schemaRef ds:uri="http://schemas.microsoft.com/sharepoint/v3/contenttype/forms"/>
  </ds:schemaRefs>
</ds:datastoreItem>
</file>

<file path=customXml/itemProps2.xml><?xml version="1.0" encoding="utf-8"?>
<ds:datastoreItem xmlns:ds="http://schemas.openxmlformats.org/officeDocument/2006/customXml" ds:itemID="{E6120B54-76D9-404A-BE85-174E6D51E787}">
  <ds:schemaRefs>
    <ds:schemaRef ds:uri="http://schemas.microsoft.com/office/2006/metadata/properties"/>
    <ds:schemaRef ds:uri="http://schemas.microsoft.com/office/infopath/2007/PartnerControls"/>
    <ds:schemaRef ds:uri="4266170f-2568-465b-86dc-207f0123f8a0"/>
  </ds:schemaRefs>
</ds:datastoreItem>
</file>

<file path=customXml/itemProps3.xml><?xml version="1.0" encoding="utf-8"?>
<ds:datastoreItem xmlns:ds="http://schemas.openxmlformats.org/officeDocument/2006/customXml" ds:itemID="{80BC986D-92E9-4A4E-8C89-7CB8A6169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66170f-2568-465b-86dc-207f0123f8a0"/>
    <ds:schemaRef ds:uri="716bf6c8-6530-4519-8920-79f760d00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Instructions</vt:lpstr>
      <vt:lpstr>Mega-Calc - Solids</vt:lpstr>
      <vt:lpstr>Mega-Calc - Liquids</vt:lpstr>
      <vt:lpstr>'Mega-Calc - Liquids'!Absorbance</vt:lpstr>
      <vt:lpstr>Absorbance</vt:lpstr>
      <vt:lpstr>'Mega-Calc - Liquids'!Analyte_g_100g</vt:lpstr>
      <vt:lpstr>Analyte_g_100g</vt:lpstr>
      <vt:lpstr>Contact_us</vt:lpstr>
      <vt:lpstr>'Mega-Calc - Liquids'!Extract_vol</vt:lpstr>
      <vt:lpstr>Extract_vol</vt:lpstr>
      <vt:lpstr>'Mega-Calc - Liquids'!Factor</vt:lpstr>
      <vt:lpstr>Factor</vt:lpstr>
      <vt:lpstr>Instructions</vt:lpstr>
      <vt:lpstr>Instructions!Print_Area</vt:lpstr>
      <vt:lpstr>'Mega-Calc - Liquids'!Print_Area</vt:lpstr>
      <vt:lpstr>'Mega-Calc - Solids'!Print_Area</vt:lpstr>
      <vt:lpstr>'Mega-Calc - Liquids'!Print_Titles</vt:lpstr>
      <vt:lpstr>'Mega-Calc - Solids'!Print_Titles</vt:lpstr>
      <vt:lpstr>'Mega-Calc - Liquids'!Replicate_1</vt:lpstr>
      <vt:lpstr>Replicate_1</vt:lpstr>
      <vt:lpstr>'Mega-Calc - Liquids'!Replicate_2</vt:lpstr>
      <vt:lpstr>Replicate_2</vt:lpstr>
      <vt:lpstr>'Mega-Calc - Liquids'!Replicate_3</vt:lpstr>
      <vt:lpstr>Replicate_3</vt:lpstr>
      <vt:lpstr>'Mega-Calc - Liquids'!Replicate_4</vt:lpstr>
      <vt:lpstr>Replicate_4</vt:lpstr>
      <vt:lpstr>'Mega-Calc - Liquids'!Replicate_ave</vt:lpstr>
      <vt:lpstr>Replicate_ave</vt:lpstr>
      <vt:lpstr>'Mega-Calc - Liquids'!Sample_1</vt:lpstr>
      <vt:lpstr>Sample_1</vt:lpstr>
      <vt:lpstr>'Mega-Calc - Liquids'!Sample_2</vt:lpstr>
      <vt:lpstr>Sample_2</vt:lpstr>
      <vt:lpstr>'Mega-Calc - Liquids'!Sample_ave</vt:lpstr>
      <vt:lpstr>Sample_ave</vt:lpstr>
      <vt:lpstr>'Mega-Calc - Liquids'!Sample_volume</vt:lpstr>
      <vt:lpstr>Sample_volume</vt:lpstr>
      <vt:lpstr>'Mega-Calc - Liquids'!Sample_weight</vt:lpstr>
      <vt:lpstr>Sample_weight</vt:lpstr>
      <vt:lpstr>'Mega-Calc - Liquids'!use_mega_calculator</vt:lpstr>
      <vt:lpstr>use_mega_calculator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Megazyme</dc:creator>
  <cp:keywords/>
  <dc:description/>
  <cp:lastModifiedBy>Lucie Sweeney</cp:lastModifiedBy>
  <cp:revision/>
  <dcterms:created xsi:type="dcterms:W3CDTF">2004-10-05T18:50:23Z</dcterms:created>
  <dcterms:modified xsi:type="dcterms:W3CDTF">2025-09-11T10:18:24Z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0x010100AA21AED8D4C68C4A9DF99DB9A31521AC</vt:lpwstr>
  </property>
  <property fmtid="{D5CDD505-2E9C-101B-9397-08002B2CF9AE}" pid="3" name="MediaServiceImageTags">
    <vt:lpwstr/>
  </property>
</Properties>
</file>